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8"/>
  <workbookPr defaultThemeVersion="166925"/>
  <mc:AlternateContent xmlns:mc="http://schemas.openxmlformats.org/markup-compatibility/2006">
    <mc:Choice Requires="x15">
      <x15ac:absPath xmlns:x15ac="http://schemas.microsoft.com/office/spreadsheetml/2010/11/ac" url="G:\ENG_ESTAGIO\22 - GUILHERME\0.1 - LICITAÇÕES\LIMPEZA\Mapa de Preços\"/>
    </mc:Choice>
  </mc:AlternateContent>
  <xr:revisionPtr revIDLastSave="0" documentId="8_{DCCE1395-B9CD-4794-B2BB-0BBF7DD64702}" xr6:coauthVersionLast="36" xr6:coauthVersionMax="36" xr10:uidLastSave="{00000000-0000-0000-0000-000000000000}"/>
  <bookViews>
    <workbookView xWindow="0" yWindow="0" windowWidth="21570" windowHeight="6900" firstSheet="1" activeTab="5" xr2:uid="{A750DAE1-19C3-4731-A340-9C1D58CFD05D}"/>
  </bookViews>
  <sheets>
    <sheet name="Memória Calc-Unif. + Dep. Equip" sheetId="3" r:id="rId1"/>
    <sheet name="Salários e Benefícios" sheetId="4" r:id="rId2"/>
    <sheet name="Memória de Cálculo - Encargos" sheetId="5" r:id="rId3"/>
    <sheet name="Memória de Cálculo - EPIs" sheetId="6" r:id="rId4"/>
    <sheet name="Rel. Materiais" sheetId="7" r:id="rId5"/>
    <sheet name="Serv. Eventual" sheetId="8" r:id="rId6"/>
  </sheets>
  <externalReferences>
    <externalReference r:id="rId7"/>
    <externalReference r:id="rId8"/>
  </externalReferences>
  <definedNames>
    <definedName name="ARMAM." localSheetId="5">#REF!</definedName>
    <definedName name="ARMAM.">#REF!</definedName>
    <definedName name="EQUIP" localSheetId="5">#REF!</definedName>
    <definedName name="EQUIP">#REF!</definedName>
    <definedName name="UNIF" localSheetId="5">#REF!</definedName>
    <definedName name="UNIF">#REF!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 i="8" l="1"/>
  <c r="G3" i="8" s="1"/>
  <c r="G4" i="8" s="1"/>
  <c r="G5" i="8" s="1"/>
  <c r="F7" i="8" s="1"/>
  <c r="E3" i="8"/>
  <c r="F104" i="7"/>
  <c r="H98" i="7"/>
  <c r="G98" i="7"/>
  <c r="H96" i="7"/>
  <c r="G96" i="7"/>
  <c r="H95" i="7"/>
  <c r="G95" i="7"/>
  <c r="H94" i="7"/>
  <c r="G94" i="7"/>
  <c r="H93" i="7"/>
  <c r="G93" i="7"/>
  <c r="H92" i="7"/>
  <c r="G92" i="7"/>
  <c r="G91" i="7"/>
  <c r="H91" i="7" s="1"/>
  <c r="G90" i="7"/>
  <c r="H90" i="7" s="1"/>
  <c r="G89" i="7"/>
  <c r="H89" i="7" s="1"/>
  <c r="H88" i="7"/>
  <c r="G88" i="7"/>
  <c r="H87" i="7"/>
  <c r="H99" i="7" s="1"/>
  <c r="H101" i="7" s="1"/>
  <c r="H100" i="7" s="1"/>
  <c r="G87" i="7"/>
  <c r="H80" i="7"/>
  <c r="G80" i="7"/>
  <c r="H79" i="7"/>
  <c r="G79" i="7"/>
  <c r="G78" i="7"/>
  <c r="H78" i="7" s="1"/>
  <c r="E78" i="7"/>
  <c r="G77" i="7"/>
  <c r="H77" i="7" s="1"/>
  <c r="G76" i="7"/>
  <c r="H76" i="7" s="1"/>
  <c r="H81" i="7" s="1"/>
  <c r="H83" i="7" s="1"/>
  <c r="H82" i="7" s="1"/>
  <c r="H75" i="7"/>
  <c r="G75" i="7"/>
  <c r="H74" i="7"/>
  <c r="G74" i="7"/>
  <c r="H73" i="7"/>
  <c r="G73" i="7"/>
  <c r="H72" i="7"/>
  <c r="G72" i="7"/>
  <c r="H71" i="7"/>
  <c r="G71" i="7"/>
  <c r="G64" i="7"/>
  <c r="H64" i="7" s="1"/>
  <c r="G63" i="7"/>
  <c r="H63" i="7" s="1"/>
  <c r="E63" i="7"/>
  <c r="H62" i="7"/>
  <c r="G62" i="7"/>
  <c r="E62" i="7"/>
  <c r="H61" i="7"/>
  <c r="G61" i="7"/>
  <c r="H60" i="7"/>
  <c r="G60" i="7"/>
  <c r="E60" i="7"/>
  <c r="E64" i="7" s="1"/>
  <c r="E71" i="7" s="1"/>
  <c r="G59" i="7"/>
  <c r="H59" i="7" s="1"/>
  <c r="E59" i="7"/>
  <c r="H58" i="7"/>
  <c r="G58" i="7"/>
  <c r="E58" i="7"/>
  <c r="E61" i="7" s="1"/>
  <c r="G57" i="7"/>
  <c r="H57" i="7" s="1"/>
  <c r="E57" i="7"/>
  <c r="G56" i="7"/>
  <c r="H56" i="7" s="1"/>
  <c r="E56" i="7"/>
  <c r="G55" i="7"/>
  <c r="H55" i="7" s="1"/>
  <c r="E55" i="7"/>
  <c r="H54" i="7"/>
  <c r="G54" i="7"/>
  <c r="E54" i="7"/>
  <c r="H53" i="7"/>
  <c r="G53" i="7"/>
  <c r="G52" i="7"/>
  <c r="H52" i="7" s="1"/>
  <c r="G51" i="7"/>
  <c r="H51" i="7" s="1"/>
  <c r="G50" i="7"/>
  <c r="H50" i="7" s="1"/>
  <c r="H49" i="7"/>
  <c r="H44" i="7"/>
  <c r="G44" i="7"/>
  <c r="H43" i="7"/>
  <c r="G43" i="7"/>
  <c r="G42" i="7"/>
  <c r="H42" i="7" s="1"/>
  <c r="H41" i="7"/>
  <c r="G41" i="7"/>
  <c r="H40" i="7"/>
  <c r="G40" i="7"/>
  <c r="H39" i="7"/>
  <c r="H34" i="7"/>
  <c r="G34" i="7"/>
  <c r="G33" i="7"/>
  <c r="H33" i="7" s="1"/>
  <c r="G32" i="7"/>
  <c r="H32" i="7" s="1"/>
  <c r="G31" i="7"/>
  <c r="H31" i="7" s="1"/>
  <c r="H30" i="7"/>
  <c r="G30" i="7"/>
  <c r="G29" i="7"/>
  <c r="H29" i="7" s="1"/>
  <c r="G28" i="7"/>
  <c r="H28" i="7" s="1"/>
  <c r="G27" i="7"/>
  <c r="H27" i="7" s="1"/>
  <c r="H26" i="7"/>
  <c r="G26" i="7"/>
  <c r="G25" i="7"/>
  <c r="H25" i="7" s="1"/>
  <c r="E25" i="7"/>
  <c r="H24" i="7"/>
  <c r="G24" i="7"/>
  <c r="E24" i="7"/>
  <c r="H23" i="7"/>
  <c r="G23" i="7"/>
  <c r="E23" i="7"/>
  <c r="H22" i="7"/>
  <c r="G22" i="7"/>
  <c r="H21" i="7"/>
  <c r="G21" i="7"/>
  <c r="G20" i="7"/>
  <c r="H20" i="7" s="1"/>
  <c r="F20" i="7"/>
  <c r="G19" i="7"/>
  <c r="H19" i="7" s="1"/>
  <c r="G18" i="7"/>
  <c r="H18" i="7" s="1"/>
  <c r="F18" i="7"/>
  <c r="G17" i="7"/>
  <c r="H17" i="7" s="1"/>
  <c r="H16" i="7"/>
  <c r="G16" i="7"/>
  <c r="H15" i="7"/>
  <c r="G15" i="7"/>
  <c r="H14" i="7"/>
  <c r="G14" i="7"/>
  <c r="E14" i="7"/>
  <c r="H13" i="7"/>
  <c r="G13" i="7"/>
  <c r="F13" i="7"/>
  <c r="H12" i="7"/>
  <c r="G12" i="7"/>
  <c r="E12" i="7"/>
  <c r="G11" i="7"/>
  <c r="H11" i="7" s="1"/>
  <c r="E11" i="7"/>
  <c r="G10" i="7"/>
  <c r="F10" i="7"/>
  <c r="H10" i="7" s="1"/>
  <c r="H9" i="7"/>
  <c r="G9" i="7"/>
  <c r="G8" i="7"/>
  <c r="H8" i="7" s="1"/>
  <c r="E8" i="7"/>
  <c r="G7" i="7"/>
  <c r="H7" i="7" s="1"/>
  <c r="E7" i="7"/>
  <c r="E10" i="7" s="1"/>
  <c r="H6" i="7"/>
  <c r="G6" i="7"/>
  <c r="G5" i="7"/>
  <c r="H5" i="7" s="1"/>
  <c r="H35" i="7" s="1"/>
  <c r="H36" i="7" s="1"/>
  <c r="E31" i="6"/>
  <c r="F31" i="6" s="1"/>
  <c r="D31" i="6"/>
  <c r="E30" i="6"/>
  <c r="F30" i="6" s="1"/>
  <c r="D30" i="6"/>
  <c r="E29" i="6"/>
  <c r="F29" i="6" s="1"/>
  <c r="D29" i="6"/>
  <c r="D28" i="6"/>
  <c r="E28" i="6" s="1"/>
  <c r="F28" i="6" s="1"/>
  <c r="D27" i="6"/>
  <c r="C27" i="6"/>
  <c r="E27" i="6" s="1"/>
  <c r="F27" i="6" s="1"/>
  <c r="E26" i="6"/>
  <c r="F26" i="6" s="1"/>
  <c r="D26" i="6"/>
  <c r="E25" i="6"/>
  <c r="F25" i="6" s="1"/>
  <c r="D25" i="6"/>
  <c r="E24" i="6"/>
  <c r="F24" i="6" s="1"/>
  <c r="D24" i="6"/>
  <c r="F23" i="6"/>
  <c r="D23" i="6"/>
  <c r="E23" i="6" s="1"/>
  <c r="F22" i="6"/>
  <c r="E22" i="6"/>
  <c r="D22" i="6"/>
  <c r="D21" i="6"/>
  <c r="E21" i="6" s="1"/>
  <c r="D14" i="6"/>
  <c r="E14" i="6" s="1"/>
  <c r="F9" i="6"/>
  <c r="E7" i="6"/>
  <c r="F7" i="6" s="1"/>
  <c r="F8" i="6" s="1"/>
  <c r="F10" i="6" s="1"/>
  <c r="D7" i="6"/>
  <c r="C51" i="5"/>
  <c r="K32" i="5"/>
  <c r="H8" i="4"/>
  <c r="H6" i="4"/>
  <c r="H5" i="4"/>
  <c r="J4" i="4"/>
  <c r="H4" i="4"/>
  <c r="H3" i="4"/>
  <c r="H80" i="3"/>
  <c r="D80" i="3" s="1"/>
  <c r="F80" i="3" s="1"/>
  <c r="F81" i="3" s="1"/>
  <c r="F82" i="3" s="1"/>
  <c r="F84" i="3" s="1"/>
  <c r="F73" i="3"/>
  <c r="D70" i="3"/>
  <c r="F70" i="3" s="1"/>
  <c r="D69" i="3"/>
  <c r="F69" i="3" s="1"/>
  <c r="F68" i="3"/>
  <c r="D68" i="3"/>
  <c r="D67" i="3"/>
  <c r="F67" i="3" s="1"/>
  <c r="D66" i="3"/>
  <c r="F66" i="3" s="1"/>
  <c r="D65" i="3"/>
  <c r="F65" i="3" s="1"/>
  <c r="F64" i="3"/>
  <c r="D64" i="3"/>
  <c r="D63" i="3"/>
  <c r="F63" i="3" s="1"/>
  <c r="D62" i="3"/>
  <c r="F62" i="3" s="1"/>
  <c r="D61" i="3"/>
  <c r="F61" i="3" s="1"/>
  <c r="F60" i="3"/>
  <c r="D60" i="3"/>
  <c r="D59" i="3"/>
  <c r="F59" i="3" s="1"/>
  <c r="D58" i="3"/>
  <c r="F58" i="3" s="1"/>
  <c r="D57" i="3"/>
  <c r="F57" i="3" s="1"/>
  <c r="F56" i="3"/>
  <c r="D56" i="3"/>
  <c r="D55" i="3"/>
  <c r="F55" i="3" s="1"/>
  <c r="F71" i="3" s="1"/>
  <c r="F72" i="3" s="1"/>
  <c r="F74" i="3" s="1"/>
  <c r="F48" i="3"/>
  <c r="F49" i="3" s="1"/>
  <c r="D48" i="3"/>
  <c r="F41" i="3"/>
  <c r="D39" i="3"/>
  <c r="F39" i="3" s="1"/>
  <c r="F40" i="3" s="1"/>
  <c r="F42" i="3" s="1"/>
  <c r="G32" i="3"/>
  <c r="F29" i="3"/>
  <c r="E29" i="3"/>
  <c r="D29" i="3"/>
  <c r="F28" i="3"/>
  <c r="E28" i="3"/>
  <c r="F27" i="3"/>
  <c r="E27" i="3"/>
  <c r="E26" i="3"/>
  <c r="D26" i="3"/>
  <c r="F26" i="3" s="1"/>
  <c r="E25" i="3"/>
  <c r="D25" i="3"/>
  <c r="F25" i="3" s="1"/>
  <c r="E24" i="3"/>
  <c r="D24" i="3"/>
  <c r="F24" i="3" s="1"/>
  <c r="E23" i="3"/>
  <c r="F23" i="3" s="1"/>
  <c r="E22" i="3"/>
  <c r="F22" i="3" s="1"/>
  <c r="E21" i="3"/>
  <c r="F21" i="3" s="1"/>
  <c r="E20" i="3"/>
  <c r="F20" i="3" s="1"/>
  <c r="E19" i="3"/>
  <c r="F19" i="3" s="1"/>
  <c r="D19" i="3"/>
  <c r="E18" i="3"/>
  <c r="D18" i="3"/>
  <c r="F18" i="3" s="1"/>
  <c r="E17" i="3"/>
  <c r="D17" i="3"/>
  <c r="F17" i="3" s="1"/>
  <c r="F16" i="3"/>
  <c r="E16" i="3"/>
  <c r="D16" i="3"/>
  <c r="E15" i="3"/>
  <c r="D15" i="3"/>
  <c r="F15" i="3" s="1"/>
  <c r="F9" i="3"/>
  <c r="E9" i="3"/>
  <c r="D9" i="3"/>
  <c r="F8" i="3"/>
  <c r="E8" i="3"/>
  <c r="E7" i="3"/>
  <c r="D7" i="3"/>
  <c r="F7" i="3" s="1"/>
  <c r="F6" i="3"/>
  <c r="E6" i="3"/>
  <c r="D6" i="3"/>
  <c r="E5" i="3"/>
  <c r="D5" i="3"/>
  <c r="F5" i="3" s="1"/>
  <c r="G15" i="3" l="1"/>
  <c r="I15" i="3" s="1"/>
  <c r="E74" i="7"/>
  <c r="E76" i="7"/>
  <c r="E75" i="7"/>
  <c r="E72" i="7"/>
  <c r="E79" i="7" s="1"/>
  <c r="E77" i="7"/>
  <c r="E73" i="7"/>
  <c r="E80" i="7" s="1"/>
  <c r="F8" i="8"/>
  <c r="F10" i="8" s="1"/>
  <c r="G20" i="3"/>
  <c r="I20" i="3" s="1"/>
  <c r="F16" i="6"/>
  <c r="F14" i="6"/>
  <c r="F15" i="6" s="1"/>
  <c r="F17" i="6" s="1"/>
  <c r="G5" i="3"/>
  <c r="F33" i="6"/>
  <c r="F21" i="6"/>
  <c r="F32" i="6" s="1"/>
  <c r="F34" i="6" s="1"/>
  <c r="H45" i="7"/>
  <c r="H46" i="7" s="1"/>
  <c r="G103" i="7" s="1"/>
  <c r="H65" i="7"/>
  <c r="H67" i="7" s="1"/>
  <c r="H66" i="7" s="1"/>
  <c r="G24" i="3"/>
  <c r="I24" i="3" s="1"/>
  <c r="F9" i="8"/>
  <c r="G105" i="7" l="1"/>
  <c r="G104" i="7"/>
  <c r="G106" i="7" s="1"/>
  <c r="F12" i="8"/>
  <c r="F11" i="8"/>
  <c r="G31" i="3"/>
  <c r="G30" i="3"/>
  <c r="G33" i="3" s="1"/>
  <c r="I5" i="3"/>
  <c r="E95" i="7"/>
  <c r="E87" i="7"/>
  <c r="E98" i="7"/>
  <c r="E92" i="7"/>
  <c r="E89" i="7"/>
  <c r="E91" i="7"/>
  <c r="E96" i="7"/>
  <c r="E88" i="7"/>
  <c r="E93" i="7"/>
  <c r="E90" i="7"/>
  <c r="E94" i="7"/>
  <c r="V96" i="7" l="1"/>
  <c r="G108" i="7"/>
  <c r="G107"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adminwks</author>
  </authors>
  <commentList>
    <comment ref="E7" authorId="0" shapeId="0" xr:uid="{B43E935B-C311-40F7-8DEF-77958A723DCA}">
      <text>
        <r>
          <rPr>
            <b/>
            <sz val="9"/>
            <color indexed="8"/>
            <rFont val="Segoe UI"/>
            <family val="2"/>
          </rPr>
          <t>Ajustado o RAT para 3% porém não consigo saber a FAT</t>
        </r>
        <r>
          <rPr>
            <sz val="9"/>
            <color indexed="8"/>
            <rFont val="Segoe UI"/>
            <family val="2"/>
          </rPr>
          <t xml:space="preserve">
</t>
        </r>
      </text>
    </comment>
  </commentList>
</comments>
</file>

<file path=xl/sharedStrings.xml><?xml version="1.0" encoding="utf-8"?>
<sst xmlns="http://schemas.openxmlformats.org/spreadsheetml/2006/main" count="673" uniqueCount="428">
  <si>
    <t xml:space="preserve">Operador de Empilhadeira </t>
  </si>
  <si>
    <t>%</t>
  </si>
  <si>
    <t>A</t>
  </si>
  <si>
    <t>Salário Base</t>
  </si>
  <si>
    <t>B</t>
  </si>
  <si>
    <t>Adicional de periculosidade</t>
  </si>
  <si>
    <t>C</t>
  </si>
  <si>
    <t>Gratificação (cláusula 15° da CCT, item "b")</t>
  </si>
  <si>
    <t>D</t>
  </si>
  <si>
    <t>E</t>
  </si>
  <si>
    <t>F</t>
  </si>
  <si>
    <t>Adicional de Férias</t>
  </si>
  <si>
    <t>2.2</t>
  </si>
  <si>
    <t>INSS</t>
  </si>
  <si>
    <t>SEBRAE</t>
  </si>
  <si>
    <t>G</t>
  </si>
  <si>
    <t>INCRA</t>
  </si>
  <si>
    <t>H</t>
  </si>
  <si>
    <t>FGTS</t>
  </si>
  <si>
    <t>Módulo 3 - Provisão para Rescisão</t>
  </si>
  <si>
    <t>Férias</t>
  </si>
  <si>
    <t>Casamento</t>
  </si>
  <si>
    <t>Doação de sangue</t>
  </si>
  <si>
    <t>Paternidade</t>
  </si>
  <si>
    <t>Consulta pré-natal</t>
  </si>
  <si>
    <t>4.2</t>
  </si>
  <si>
    <t>Supervisor</t>
  </si>
  <si>
    <t>Encarregado</t>
  </si>
  <si>
    <t>TRIBUTOS</t>
  </si>
  <si>
    <t>MEMÓRIA DE CÁLCULO DOS CUSTOS COM UNIFORMES</t>
  </si>
  <si>
    <t>COMPOSIÇÃO</t>
  </si>
  <si>
    <t>Item</t>
  </si>
  <si>
    <t>Categoria</t>
  </si>
  <si>
    <t>Descrição</t>
  </si>
  <si>
    <t>Quantidade Anual</t>
  </si>
  <si>
    <t>Custo Unitário</t>
  </si>
  <si>
    <t>Valor Total Anual</t>
  </si>
  <si>
    <t xml:space="preserve">Valor médio </t>
  </si>
  <si>
    <t xml:space="preserve">N° de Profissionais </t>
  </si>
  <si>
    <t>Valor Mensal p/ Profissional</t>
  </si>
  <si>
    <t>COTAÇÃO 1</t>
  </si>
  <si>
    <t>COTAÇÃO 2</t>
  </si>
  <si>
    <t>COTAÇÃO 3</t>
  </si>
  <si>
    <r>
      <t xml:space="preserve"> Calça Tecido Jeans, composição 100% Algodão - Confeccionada com 2 bolsos frontais Embutidos e 2 bolsos traseiros - Calça Cós Total e Passante de cinto. </t>
    </r>
    <r>
      <rPr>
        <b/>
        <sz val="9"/>
        <color indexed="8"/>
        <rFont val="Calibri"/>
        <family val="2"/>
      </rPr>
      <t>CATMAT REF. 601191</t>
    </r>
  </si>
  <si>
    <t>SUPERVISOR</t>
  </si>
  <si>
    <r>
      <t xml:space="preserve">Camisa social manga Longa com colarinho  </t>
    </r>
    <r>
      <rPr>
        <b/>
        <sz val="9"/>
        <color indexed="8"/>
        <rFont val="Calibri"/>
        <family val="2"/>
      </rPr>
      <t>CATMAT REF. 255412</t>
    </r>
  </si>
  <si>
    <r>
      <t xml:space="preserve">Suéter  Básico Liso Decote em V contendo bordado.Cor Azul marinho. </t>
    </r>
    <r>
      <rPr>
        <b/>
        <sz val="9"/>
        <color indexed="8"/>
        <rFont val="Calibri"/>
        <family val="2"/>
      </rPr>
      <t>CATMAT REF. 60895</t>
    </r>
  </si>
  <si>
    <r>
      <t xml:space="preserve">Kit com 5 pares de meias , confeccionado em malha de algodão, poliamida e elastano. Possui cano médio.Cor preta. </t>
    </r>
    <r>
      <rPr>
        <b/>
        <sz val="9"/>
        <color indexed="8"/>
        <rFont val="Calibri"/>
        <family val="2"/>
      </rPr>
      <t>CATMAT REF. 446321</t>
    </r>
  </si>
  <si>
    <r>
      <t xml:space="preserve">Sapatênis Couro legítimo · Borracha · Antiderrapante · Sapatos · </t>
    </r>
    <r>
      <rPr>
        <b/>
        <sz val="9"/>
        <color indexed="8"/>
        <rFont val="Calibri"/>
        <family val="2"/>
      </rPr>
      <t>CATMAT REF. 296515</t>
    </r>
  </si>
  <si>
    <t xml:space="preserve"> Calça Tecido Jeans, composição 100% Algodão - Confeccionada com 2 bolsos frontais Embutidos e 2 bolsos traseiros - Calça Cós Total e Passante de cinto. CATMAT REF. 601191</t>
  </si>
  <si>
    <t xml:space="preserve">Assitente Administrativo  </t>
  </si>
  <si>
    <t>Camisa gola polo lisa  - CATMAT REF. 303461</t>
  </si>
  <si>
    <t>Suéter  Básico Liso Decote em V contendo bordado.Cor Azul marinho. CATMAT REF. 60895</t>
  </si>
  <si>
    <t>Kit com 5 pares de meias , confeccionado em malha de algodão, poliamida e elastano. Possui cano médio.Cor preta. CATMAT REF. 446321</t>
  </si>
  <si>
    <t>Sapatênis Couro legítimo · Borracha · Antiderrapante · Sapatos · CATMAT REF. 296515</t>
  </si>
  <si>
    <t xml:space="preserve">ENCARREGADO </t>
  </si>
  <si>
    <r>
      <t xml:space="preserve">Camisa gola polo lisa  - </t>
    </r>
    <r>
      <rPr>
        <b/>
        <sz val="9"/>
        <color indexed="8"/>
        <rFont val="Calibri"/>
        <family val="2"/>
      </rPr>
      <t>CATMAT REF. 303461</t>
    </r>
  </si>
  <si>
    <r>
      <t xml:space="preserve">Conjunto composto de calça meio cós de elástico, modelagem reta contendo quatro bolsos e Jaleco modelo masculino, com gola social com detalhe, porta crachá, mangas curtas e dois bolsos  com detalhe. Uniforme na cor azul marinho e detalhe branco. Tecido oxford ou gabardine. - </t>
    </r>
    <r>
      <rPr>
        <b/>
        <sz val="9"/>
        <color indexed="8"/>
        <rFont val="Calibri"/>
        <family val="2"/>
      </rPr>
      <t>CATMAT REF. 463863</t>
    </r>
  </si>
  <si>
    <r>
      <t xml:space="preserve">Calçado Works Profissional atendendo as  exigências da NR-32 (norma regulamentadora da área da saúde), protegendo os pés contra umidade proveniente do trabalho com água.Antiderrapante e material em EVA. </t>
    </r>
    <r>
      <rPr>
        <b/>
        <sz val="9"/>
        <color indexed="8"/>
        <rFont val="Calibri"/>
        <family val="2"/>
      </rPr>
      <t xml:space="preserve"> CATMAT REF. 471774</t>
    </r>
  </si>
  <si>
    <r>
      <t>Kit com 5 pares de meias , confeccionado em malha de algodão, poliamida e elastano. Possui cano médio.Cor preta.</t>
    </r>
    <r>
      <rPr>
        <b/>
        <sz val="9"/>
        <color indexed="8"/>
        <rFont val="Calibri"/>
        <family val="2"/>
      </rPr>
      <t>CATMAT REF. 446321</t>
    </r>
  </si>
  <si>
    <r>
      <t xml:space="preserve">Conjunto composto de calça meio cós de elástico, modelagem reta contendo dois bolsos e Jaleco modelo </t>
    </r>
    <r>
      <rPr>
        <b/>
        <sz val="9"/>
        <color rgb="FF000000"/>
        <rFont val="Calibri"/>
        <family val="2"/>
      </rPr>
      <t>feminino</t>
    </r>
    <r>
      <rPr>
        <sz val="9"/>
        <color rgb="FF000000"/>
        <rFont val="Calibri"/>
        <family val="2"/>
      </rPr>
      <t xml:space="preserve">, acinturado, com fechamento em botões, com gola social com detalhe, porta crachá, mangas curtas e dois bolsos  com detalhe. Uniforme na cor azul marinho e detalhe branco. Tecido oxford ou gabardine. </t>
    </r>
    <r>
      <rPr>
        <b/>
        <sz val="9"/>
        <color indexed="8"/>
        <rFont val="Calibri"/>
        <family val="2"/>
      </rPr>
      <t>CATMAT REF. 463863</t>
    </r>
  </si>
  <si>
    <t>AUXILIAR DE SER. GERAIS</t>
  </si>
  <si>
    <r>
      <t xml:space="preserve">Conjunto composto de calça meio cós de elástico, modelagem reta contendo quatro bolsos e Jaleco modelo </t>
    </r>
    <r>
      <rPr>
        <b/>
        <sz val="9"/>
        <color rgb="FF000000"/>
        <rFont val="Calibri"/>
        <family val="2"/>
      </rPr>
      <t>masculino</t>
    </r>
    <r>
      <rPr>
        <sz val="9"/>
        <color rgb="FF000000"/>
        <rFont val="Calibri"/>
        <family val="2"/>
      </rPr>
      <t xml:space="preserve">, com gola social com detalhe, porta crachá, mangas curtas e dois bolsos  com detalhe. Uniforme na cor azul marinho e detalhe branco. Tecido oxford ou gabardine. - </t>
    </r>
    <r>
      <rPr>
        <b/>
        <sz val="9"/>
        <color indexed="8"/>
        <rFont val="Calibri"/>
        <family val="2"/>
      </rPr>
      <t>CATMAT REF. 463863</t>
    </r>
  </si>
  <si>
    <t xml:space="preserve">Touca de redinha, com aba em Oxford, material Tule. Uniforme Feminino </t>
  </si>
  <si>
    <t>VALOR  MÉDIO MENSAL</t>
  </si>
  <si>
    <t>VALOR TOTAL ANUAL</t>
  </si>
  <si>
    <t>QUANTIDADE DE EMPREGADOS</t>
  </si>
  <si>
    <t>VALOR MENSAL POR FUNCIONÁRIO (Valor Mensal ÷ pela quantidade de funcionários do contrato)</t>
  </si>
  <si>
    <t xml:space="preserve"> MEMÓRIA DE CÁLCULO DOS CUSTOS COM RELÓGIOS DE PONTO</t>
  </si>
  <si>
    <t>Quantidade</t>
  </si>
  <si>
    <t>Depreciação (Meses)</t>
  </si>
  <si>
    <t>Valor Total Mensal</t>
  </si>
  <si>
    <t>D = (A x (B - 20%B)) ÷ C</t>
  </si>
  <si>
    <r>
      <t xml:space="preserve">Relógio de ponto digital biométrico  e com senha, com capacidade de armazenamento de  15 mil digitais e 15mil usuário cadastrado, tempo baixo de leitura, tela colorida de 2,4 polegadas, com conector para pen drive. Funciona com impressâo digital ou senha, função de economia e gerenciamento de energia, sensor de impressâo de digital. Bivolts. Com tecnologia dual, portanto, basta encostar a digital e a mesma seja capturada em menos de um segundo.  </t>
    </r>
    <r>
      <rPr>
        <b/>
        <sz val="9"/>
        <color indexed="8"/>
        <rFont val="Calibri"/>
        <family val="2"/>
      </rPr>
      <t>CATMAT REF.: 427460</t>
    </r>
  </si>
  <si>
    <t>VALOR MENSAL</t>
  </si>
  <si>
    <t xml:space="preserve"> MEMÓRIA DE CÁLCULO DOS CUSTOS COM CURSO AVSEC PARA A DEAIN</t>
  </si>
  <si>
    <t>Curso necessário para atuação em áreas sensíveis</t>
  </si>
  <si>
    <t>MEMÓRIA DE CÁLCULO DOS CUSTOS COM EQUIPAMENTOS</t>
  </si>
  <si>
    <t>D = (A x (B - %B)) ÷ C</t>
  </si>
  <si>
    <r>
      <t xml:space="preserve">Lavadora e secadora de piso elétrica sem fio, motor de  travação de 150 w, tanque de armazenamento de 60 Litros e bateria 24Voltts, com suporte de disco e rodas. </t>
    </r>
    <r>
      <rPr>
        <b/>
        <sz val="9"/>
        <color indexed="8"/>
        <rFont val="Calibri"/>
        <family val="2"/>
      </rPr>
      <t>CATMAT REF.:425156</t>
    </r>
  </si>
  <si>
    <r>
      <t xml:space="preserve">Varredeira mecânica manual, para limpezas internas e externas, com alta capacidade de varredura. Contendo no mínimo: capacidade de reservatório de 40 litros e desempenho da área máxima de 3680 m²/h. </t>
    </r>
    <r>
      <rPr>
        <b/>
        <sz val="9"/>
        <color indexed="8"/>
        <rFont val="Calibri"/>
        <family val="2"/>
      </rPr>
      <t>Fonte: Bolsa Nacional De Compras - BNC</t>
    </r>
  </si>
  <si>
    <r>
      <t xml:space="preserve">Lavadora de alta pressão com potência 1500 Watts. Bivolts. Com alça prática para movimentação, rodas grandes e largas Deve possuir selo do INMETRO. Com kit extensor, magueira de alta pressão, pistola  e tubeira vario power. Tipo: Kärcher  </t>
    </r>
    <r>
      <rPr>
        <b/>
        <sz val="9"/>
        <color indexed="8"/>
        <rFont val="Calibri"/>
        <family val="2"/>
      </rPr>
      <t>CATMAT REF.: 462874</t>
    </r>
  </si>
  <si>
    <r>
      <t xml:space="preserve">Aspirador de água e pó, tipo robot, para uso profissional (industrial). Contendo uma potência mínima de 1400W, com comprimento do fio de 5 metros, possuindo no mínimo 6 acessórios e rodas para facíl locomoção. Tipo Elektro ou similar. </t>
    </r>
    <r>
      <rPr>
        <b/>
        <sz val="9"/>
        <color indexed="8"/>
        <rFont val="Calibri"/>
        <family val="2"/>
      </rPr>
      <t>CATMAT REF.: 247814</t>
    </r>
  </si>
  <si>
    <r>
      <t>Enceradeiras de lavar e encerar pisos, de grande porte (uso profissional).Contendo rodas de borracha para facilitar o transporte e não marcar o piso, para-choque emborrchado para evitar impactos com móveis, portas e vidros. Com itens inclusos: escova de nylon para lavar o suporte para disco e 1 disco branco para lustrar ou lavar pisos delicados (mármore/granito). Tipo Deep Clean ou similar.</t>
    </r>
    <r>
      <rPr>
        <b/>
        <sz val="9"/>
        <color indexed="8"/>
        <rFont val="Calibri"/>
        <family val="2"/>
      </rPr>
      <t xml:space="preserve"> CATMAT REF.: 485736</t>
    </r>
  </si>
  <si>
    <r>
      <t xml:space="preserve">Escada dobravél feita em estrutura de alumínio com 7 (sete) degraus, peças plasticas em polipropileno, leve, fácil de guardar. Deve possuir degraus e pés antiderrapantes. Travamento automático da plataforma na parte superior em alumínio. Que suporte até 100 kg. Tamanho: 108 x 48,5 x 176 cm. Peso: 4,341 kg. </t>
    </r>
    <r>
      <rPr>
        <b/>
        <sz val="9"/>
        <color indexed="8"/>
        <rFont val="Calibri"/>
        <family val="2"/>
      </rPr>
      <t>CATMAT REF.: 327498</t>
    </r>
  </si>
  <si>
    <r>
      <t xml:space="preserve">Mangueira plástica de 50 m, feita em PVC e pliéster, linha flex, que um pressão de água de até 10 bar -145 psi. Camad interna de fio de poliéster trançado, mangueira flexígel. Diâmentros: 24 x  39,5 x 39,5 cm e Peso: 6,282 kg. Cor: Verde Tipo: Tramontina. </t>
    </r>
    <r>
      <rPr>
        <b/>
        <sz val="9"/>
        <color indexed="8"/>
        <rFont val="Calibri"/>
        <family val="2"/>
      </rPr>
      <t>CATMAT REF.: 451171</t>
    </r>
  </si>
  <si>
    <r>
      <t xml:space="preserve">Mangueira plástica de 20 m, feita em PVC e pliéster, linha flex, que um pressão de água de até 10 bar -145 psi. Camad interna de fio de poliéster trançado, mangueira flexígel. Diâmentros: 24 x  39,5 x 39,5 cm e Peso: 6,282 kg. Cor: Verde Tipo: Tramontina. </t>
    </r>
    <r>
      <rPr>
        <b/>
        <sz val="9"/>
        <color indexed="8"/>
        <rFont val="Calibri"/>
        <family val="2"/>
      </rPr>
      <t>CATSER REF.: 214142</t>
    </r>
  </si>
  <si>
    <r>
      <t xml:space="preserve">Carro coletor de lixo com pedal de 240 litros ou 96 kg de lixo com duas rodas acessórias, fabricado em polietileno de Alta Densidade (PEAD) ou Polipropileno (PP). Com tampa e apoio para abrir e fechar o carro coletor com facilidade. Peso: 14,6 kg,  Comprimento: 745 mm e Largura 595 mm. Diametro das rodas 200 ou 300 mm. Deve respeitar as normas vigentes da Agência Nacional de Vigilância Sanitária (ANVISA). </t>
    </r>
    <r>
      <rPr>
        <b/>
        <sz val="9"/>
        <color indexed="8"/>
        <rFont val="Calibri"/>
        <family val="2"/>
      </rPr>
      <t>CATMAT REF.: 396901</t>
    </r>
  </si>
  <si>
    <r>
      <t xml:space="preserve">Kit de limpeza/conjunto MOP úmido com balde e acessórios, deve conter um esfregão, balde, expremedor de mão ou pé, prático e de fácil utilização, balde com duas áreas, um para descarte de agua suja do esfregão e outra área limpa de água, o mesmo deve conter rodinhas para fácil locomoção que não marque o arranhe o piso e suporte de mão ergonômico. O Kit deve conter: balde doblô 30 litros, esfregão com cabo telescópico com 1,40 m, garrafa Euro Plástica, Refil Loop com cinta 320g e placa sinalizadora de "piso molhado". Tipo: Bralimpia. </t>
    </r>
    <r>
      <rPr>
        <b/>
        <sz val="9"/>
        <color indexed="8"/>
        <rFont val="Calibri"/>
        <family val="2"/>
      </rPr>
      <t>CATMAT REF.: 473394</t>
    </r>
  </si>
  <si>
    <r>
      <t xml:space="preserve">Conjunto MOP pó com 40 cm de armação, cabo 3 estágios. Tipo Bralimpia ou similar. </t>
    </r>
    <r>
      <rPr>
        <b/>
        <sz val="9"/>
        <color indexed="8"/>
        <rFont val="Calibri"/>
        <family val="2"/>
      </rPr>
      <t>CATMAT REF.: 307857</t>
    </r>
  </si>
  <si>
    <r>
      <t xml:space="preserve">Carrinho multiuso para limpeza, contendo suporte para baldes, vassouras e sacos de lixo, com quatro rodas que não marcam o piso. Deve apresentar bolsa com zíper para fácil remoção do lixo, três níveis de andar. Espaço para colocar itens de limpeza, vassoura, espanadores, vassoura higiênica, itens de reabastecimento e baldes.  Dimensões 1300 x 525x 980 </t>
    </r>
    <r>
      <rPr>
        <b/>
        <sz val="9"/>
        <color indexed="8"/>
        <rFont val="Calibri"/>
        <family val="2"/>
      </rPr>
      <t>mm. CATMAT REF.: 298356</t>
    </r>
  </si>
  <si>
    <r>
      <t xml:space="preserve">Cabo telescópio com comprimento regulável através de rosca plástica. Material de alumínio fosco com pintura inox, podendo atingir de 1 metro à 9 metros de altura. Indicadas para limpeza de vidro ou outras ações de limpeza geral. Tipo: Bralimpia ou similar.  </t>
    </r>
    <r>
      <rPr>
        <b/>
        <sz val="9"/>
        <color indexed="8"/>
        <rFont val="Calibri"/>
        <family val="2"/>
      </rPr>
      <t>CATMAT REF.: 430722</t>
    </r>
  </si>
  <si>
    <r>
      <t xml:space="preserve">Extensão elétrica de 30 metros 3x2,50 mm com carretel, ideal para utilização em oficinas, indústrias em geral, residências, construção Civil, estúdios de fotos e vídeo, escritorios, camping e náutica. A extensão elétrica vem equipada com um cabo PP circular com dupla isolação gerando maior resistência a atritos mecânicos. Amperes: 20 Mínimo de três bocais de entrada. Deve possuir plugues e tomadas conforme NBR NM 60884-1 e NBR 14136 e cabos conforme NBR NM 247-5.  Tipo: Daneva - Maxipro. </t>
    </r>
    <r>
      <rPr>
        <b/>
        <sz val="9"/>
        <color indexed="8"/>
        <rFont val="Calibri"/>
        <family val="2"/>
      </rPr>
      <t>CATMAT REF.: 407481</t>
    </r>
  </si>
  <si>
    <r>
      <t xml:space="preserve">Extratora, contendo as seguintes características minímas: com potência de 1400W, força de aspiração de 250 m³/h, força de sucção 2400 mmH2O, tanque 35 litros. Contendo os seguintes acessórios: 1 mangueira, 1 curva de acoplamento, 1 prolongador reto hidro, 1 prolongador rígido curvo, 1 rodo água e pó, 1 rodo para estofados, 1 rodo para pisos, 1 escova redonda, 1 bico de canto, 1 bico de estofado, 1 filtro poliéster.  Deve possuir plugues e tomadas conforme NBR NM 60884-1 e NBR 14136 e cabos conforme NBR NM 247-5. </t>
    </r>
    <r>
      <rPr>
        <b/>
        <sz val="9"/>
        <color indexed="8"/>
        <rFont val="Calibri"/>
        <family val="2"/>
      </rPr>
      <t>CATMAT REF.: 446497</t>
    </r>
  </si>
  <si>
    <t>Kit Pulverizador Costal a bateria e Turbo Nebulizador 
DADOS TÉCNICOS
Tipo de pulverizador: Costal
Acionamento: Bateria / Manual
Autonomia da bateria: 6 à 10 horas*
*Tempo de autonomia da bateria varia de acordo com a intensidade de uso
do produto
Tempo de recarga: 3,75 horas
Bateria removível: Sim
Volume máximo do reservatório: 21L
Volume recomendado do
reservatório: 20L
Material do reservatório: Polietileno
Regulador de pressão/vazão: Sim - Por potenciômetro
Monitoramento consumo bateria: Sim
Pressão de trabalho: 4,8 bar
Vazão Máxima: 5,0 L/min (Manual)
2,5 L/min (Elétrico)
Diâmetro do bocal superior: 122,0 mm
Comprimento da lança: 47,0 - 83,0 cm
Comprimento da mangueira: 115 cm
Gatilho: Metálico com trava</t>
  </si>
  <si>
    <t xml:space="preserve"> Depreciação de equiptos. (gasto mensal) adotado 5 anos e residual=20% -  Valor Total Anual</t>
  </si>
  <si>
    <t xml:space="preserve"> Depreciação de equiptos. (gasto mensal) adotado 5 anos e residual=20% -  Valor Total Mensal</t>
  </si>
  <si>
    <t>Nota:   - Entende-se como similar o equipamento de outra marca que possua qualidades iguais ou superiores aos referenciados. Sua adoção, contudo, deverá ser precedida de testes comprobatórios de adequação pelo setor responsável pela fiscalização (AEDI).</t>
  </si>
  <si>
    <t>Bicicleta aro 26</t>
  </si>
  <si>
    <t>CATEGORIA PROFISSIONAL</t>
  </si>
  <si>
    <t>ITEM</t>
  </si>
  <si>
    <t>SINDICATO VINCULADO À CATEGORIA</t>
  </si>
  <si>
    <t>CONVENÇÃO COLETIVA</t>
  </si>
  <si>
    <t>SALÁRIO 2021/2022</t>
  </si>
  <si>
    <t>VALE ALIMENTAÇÃO</t>
  </si>
  <si>
    <t>VALE TRANSPORTE</t>
  </si>
  <si>
    <t>PERICULOSIDADE</t>
  </si>
  <si>
    <t>BENEFÍCIO SOCIAL E FAMILIAR</t>
  </si>
  <si>
    <t>Gratificação (cláusula 16° da CCT)</t>
  </si>
  <si>
    <t xml:space="preserve">Rio de Janeiro </t>
  </si>
  <si>
    <t>SINDICATO DOS EMPREGADOS DE EMPRESAS DE ASSEIO E CONSERVACAO DO MUNICIPIO DO RIO DE JANEIRO-RJ, CNPJ n. 34.273.029/0001-69</t>
  </si>
  <si>
    <t>RJ000850/2023</t>
  </si>
  <si>
    <t>Assistente Administrativo Sênior</t>
  </si>
  <si>
    <t>Operador de Empilhadeira</t>
  </si>
  <si>
    <t xml:space="preserve">Auxiliar de Serviços Gerais (triciclista) </t>
  </si>
  <si>
    <t xml:space="preserve">Auxiliar de Serviços Gerais </t>
  </si>
  <si>
    <t xml:space="preserve">Macaé </t>
  </si>
  <si>
    <t>Niterói</t>
  </si>
  <si>
    <t>Nova Iguaçu</t>
  </si>
  <si>
    <t xml:space="preserve">Campos </t>
  </si>
  <si>
    <t>Volta Redonda</t>
  </si>
  <si>
    <t xml:space="preserve">RJ000850/2023 </t>
  </si>
  <si>
    <t xml:space="preserve">Angra dos Reis </t>
  </si>
  <si>
    <t>Petrópolis</t>
  </si>
  <si>
    <t>Itaguaí</t>
  </si>
  <si>
    <t>Cabo Frio</t>
  </si>
  <si>
    <t>Detalhamento</t>
  </si>
  <si>
    <t>Memória de Cálculo</t>
  </si>
  <si>
    <t>FUNDAMENTAÇÃO LEGAL</t>
  </si>
  <si>
    <t>Aux. Ser. Gerais  R$ 1.516,00; Aux. Ser. Ger. (Op. Emp.  E Plt. Elé.) R$ 1.936,26; Assistente Administrativo R$ 2.340,77; Encarregado R$ 1.893,27; Supervisor R$ 3.869,94</t>
  </si>
  <si>
    <t xml:space="preserve">Convenção coletiva 2023/2024 RJ000850/2023 de 27/04/2023 - Cláusula 3°. </t>
  </si>
  <si>
    <t xml:space="preserve">30% do salário </t>
  </si>
  <si>
    <t>Faz juz os trabalhadores que laborarem na SEDE da SR/PF/RJ</t>
  </si>
  <si>
    <t>30% do salário Encarregado que é R$ 1.893,27</t>
  </si>
  <si>
    <t xml:space="preserve">Cláusula 15°, item "b"  da Convenção Coletiva de Trabalho 2022/2023 RJ000618/2022 de 11/04/2022, fará juz somente o encarregado. </t>
  </si>
  <si>
    <t xml:space="preserve">15% do salário Aux. Ser. Gerais que é  R$ 1.516,00 </t>
  </si>
  <si>
    <t xml:space="preserve">Cláusula 16°,   da Convenção Coletiva de Trabalho 2022/2023 RJ000618/2022 de 11/04/2022, fará juz somente o encarregado. </t>
  </si>
  <si>
    <t>Vale alimentação</t>
  </si>
  <si>
    <t>(R$22,50x21(dias))x0,90</t>
  </si>
  <si>
    <t>Cláusula 23° Convenção Coletiva de Trabalho 2022/2023 RJ000618/2022 de 11/04/2022</t>
  </si>
  <si>
    <t xml:space="preserve">Vale Transporte </t>
  </si>
  <si>
    <t xml:space="preserve">(Valor Passagem) x 2 x dias trabalhados)-(6% x salário) </t>
  </si>
  <si>
    <t>Cláusula 24° Convenção Coletiva de Trabalho 2021/2022 RJ000618/2022 de 11/04/2022</t>
  </si>
  <si>
    <t xml:space="preserve">Benefício Social Familiar </t>
  </si>
  <si>
    <t>Valor de R$19,00</t>
  </si>
  <si>
    <t>Cláusula 29°, da convenção Coletiva de Trabalho</t>
  </si>
  <si>
    <t>PLANILHA DE COMPOSIÇÃO DOS ENCARGOS SOCIAIS INCIDENTES SOBRE A REMUNERAÇÃO</t>
  </si>
  <si>
    <t>Encargos Previdenciários, FGTS, e outras contribuições</t>
  </si>
  <si>
    <t>MEMÓRIA DE CÁLCULO</t>
  </si>
  <si>
    <t>-</t>
  </si>
  <si>
    <t>Art. 22, Inciso I, da Lei nº 8.212/91.</t>
  </si>
  <si>
    <t>Salário Educação</t>
  </si>
  <si>
    <t>Art. 3º, Inciso I, Decreto n.º 87.043/82.</t>
  </si>
  <si>
    <t>Seguro Acidente do Trabalho</t>
  </si>
  <si>
    <t xml:space="preserve"> RAT x FAP = 3 x 1,000 =3,000%</t>
  </si>
  <si>
    <t>RAT x FAP, em que:                                                                                                                                                                                                                                                                                                                        RAT – 3% (Serviços combinados de escritório e apoio administrativo - código 8121-4/00 do Anexo V do Decreto n.º 6.957/2009).                                                                                                                                                                                                                                                                                                                                                                                                                                                                                                                                                                                                                                                                                                                                                                                                                                                                                                                              FAP – 1,000 (Conforme comprovante INSS, anexo à documentação de habilitação.                                                                                                                                                                                                                                                                                                                                                                          RAT x FAP = 3 x 1,000 =3,000%</t>
  </si>
  <si>
    <t>SESI ou SESC</t>
  </si>
  <si>
    <t>Art. 3º, Lei n.º 8.036/90.</t>
  </si>
  <si>
    <t>SENAI ou SENAC</t>
  </si>
  <si>
    <t>Decreto n.º 2.318/86.</t>
  </si>
  <si>
    <t>Art. 8º, Lei n.º 8.029/90 e Lei n.º 8.154/90.</t>
  </si>
  <si>
    <t>Lei n.º 7.787/89 e DL n.º 1.146/70.</t>
  </si>
  <si>
    <t>Art. 15, Lei nº 8.030/90 e Art. 7º, III, CF.</t>
  </si>
  <si>
    <t>TOTAL</t>
  </si>
  <si>
    <t>Submódulo 2.1 - 13º Salário</t>
  </si>
  <si>
    <t>13º Salário</t>
  </si>
  <si>
    <t>Cálculo: [( 1/12) x 100] = 8,333%</t>
  </si>
  <si>
    <t>Constituição Federal de 1988 (Art. 7º, VIII).</t>
  </si>
  <si>
    <t>Cálculo: {[(1/3)/12] x 100} = 2,78%.</t>
  </si>
  <si>
    <t>Provisão para Rescisão</t>
  </si>
  <si>
    <t>Probabilidade de Ocorrer</t>
  </si>
  <si>
    <t>Aviso prévio indenizado</t>
  </si>
  <si>
    <t>(1+1/12+1/12+1/3*1/12)</t>
  </si>
  <si>
    <t>Constituição Federal de 1988 (Art. 7º, XXI); CLT (Art. 477, 487 a 491).</t>
  </si>
  <si>
    <t>Incidência de FGTS sobre aviso prévio indenizado</t>
  </si>
  <si>
    <t>(1+1/12+1/12+1/3*1/12)*(%FGTS)</t>
  </si>
  <si>
    <t xml:space="preserve">Incidência de FGTS x Aviso Prévio Indenizado                                                                                                                                                                                                                                                                                                                                                                 </t>
  </si>
  <si>
    <t>Multa do FGTS e contribuições sociais sobre o aviso prévio indenizado</t>
  </si>
  <si>
    <t>40%*(3.A+FGTS Módulo 2.2)</t>
  </si>
  <si>
    <t>Lei nº 8.036, de 11 de maio de 1990 (Art. 18 § 1º) com redação dada pela Lei nº 9.491, de 9 de setembro de 1997; Lei Complementar nº 110, de 29 de junho de 2001. (Art. 1°).
Lei nº 13.932, de 11 de dezembro de 2019</t>
  </si>
  <si>
    <t>Aviso prévio trabalhado</t>
  </si>
  <si>
    <t>Incidência dos encargos do Submódulo 4.1 sobre aviso prévio trabalhado</t>
  </si>
  <si>
    <t xml:space="preserve">Incidência do Submódulo 4.1 x Aviso Prévio Trabalhado, em que:                                                                                                                                                                                                                                                                                                                                               FGTS = 8%;                                                                                                                                                                                                                                                                                                                                </t>
  </si>
  <si>
    <t>Multa sobre FGTS e contribuições sociais sobre o aviso prévio trabalhado</t>
  </si>
  <si>
    <t>Jurisprudência do TCU recomenda que não devem integrar os custos com IRPJ e CSLL.
Acórdão 1.319/2010 – 2 ª Câmara, Acórdão 1.696/2010 – 2 ª Câmara, 
Acórdão 1.442/2010 – 2 ª Câmara, Acórdão 1.597/2010 – Plenário</t>
  </si>
  <si>
    <t xml:space="preserve">IRPJ </t>
  </si>
  <si>
    <t xml:space="preserve">CSLL </t>
  </si>
  <si>
    <t>PIS</t>
  </si>
  <si>
    <t>COFINS</t>
  </si>
  <si>
    <t>ISSQN</t>
  </si>
  <si>
    <t>CUSTOS INDIRETOS</t>
  </si>
  <si>
    <t>LUCRO</t>
  </si>
  <si>
    <t>Dias de Ausências Legais Estimado em 12 Meses</t>
  </si>
  <si>
    <t>Limite Superior Máximo Por Ocorrência Aceito em 12 meses</t>
  </si>
  <si>
    <t>Acidente trabalho/Doença do trabalho</t>
  </si>
  <si>
    <t>(1 licença p/ ano de 15 dias  p/ funcionários)</t>
  </si>
  <si>
    <t>Consulta médica de dependentes</t>
  </si>
  <si>
    <t xml:space="preserve">Art. 37 da Lei n° 13.257, de 08 de março de 2016. </t>
  </si>
  <si>
    <t>Licença Nojo</t>
  </si>
  <si>
    <t xml:space="preserve">Art. 473 do Decreto Lei n° 5.452, de 01 de maio de 1943. </t>
  </si>
  <si>
    <t>inciso II, art. 38 Lei 13.257/2016</t>
  </si>
  <si>
    <t xml:space="preserve">Art. 32 do Decreto Lei n° 14.457, de 21 de setembro de 2022. </t>
  </si>
  <si>
    <t>Licença Maternidade</t>
  </si>
  <si>
    <t>inciso I, art. 38 Lei 13.257/2016</t>
  </si>
  <si>
    <t xml:space="preserve">Outras ausências com justificativas legais </t>
  </si>
  <si>
    <t>Total de Dias de Afastamento Máximo em 12 meses a ser ressarcido pela Contratante</t>
  </si>
  <si>
    <t>MEMÓRIA DE CÁLCULO DOS CUSTOS COM EPIs</t>
  </si>
  <si>
    <r>
      <t xml:space="preserve">Nota: </t>
    </r>
    <r>
      <rPr>
        <sz val="9"/>
        <color indexed="8"/>
        <rFont val="Calibri"/>
        <family val="2"/>
      </rPr>
      <t>As especificações dos EPIs devem seguir as orientações da  Nota Regulamentadora  n 06-EQUIPAMENTODE PROTEÇÃO INDIVIDUAL - EPI</t>
    </r>
  </si>
  <si>
    <t xml:space="preserve">Supervisor </t>
  </si>
  <si>
    <t>N° Colaboradores</t>
  </si>
  <si>
    <t>Qtd anual</t>
  </si>
  <si>
    <t>Valor Mensal</t>
  </si>
  <si>
    <r>
      <t xml:space="preserve">Protetor auricular tipo  Plug de Silicone - </t>
    </r>
    <r>
      <rPr>
        <b/>
        <sz val="9"/>
        <color indexed="8"/>
        <rFont val="Calibri"/>
        <family val="2"/>
      </rPr>
      <t>CATMAT 399937</t>
    </r>
  </si>
  <si>
    <t xml:space="preserve"> Encarregado </t>
  </si>
  <si>
    <r>
      <t xml:space="preserve">Protetor auricular tipo  Plug de Silicone </t>
    </r>
    <r>
      <rPr>
        <b/>
        <sz val="9"/>
        <color indexed="8"/>
        <rFont val="Calibri"/>
        <family val="2"/>
      </rPr>
      <t>CATMAT 399937</t>
    </r>
  </si>
  <si>
    <t xml:space="preserve">Qtd Anual </t>
  </si>
  <si>
    <r>
      <t xml:space="preserve">Luva confeccionada em borracha natural (látex) amarelo  </t>
    </r>
    <r>
      <rPr>
        <b/>
        <sz val="9"/>
        <color indexed="8"/>
        <rFont val="Calibri"/>
        <family val="2"/>
      </rPr>
      <t>CATMAT REF.: 341165</t>
    </r>
  </si>
  <si>
    <r>
      <t xml:space="preserve">Luva confeccionada em borracha natural (látex) azul  </t>
    </r>
    <r>
      <rPr>
        <b/>
        <sz val="9"/>
        <color indexed="8"/>
        <rFont val="Calibri"/>
        <family val="2"/>
      </rPr>
      <t>CATMAT REF.: 355686</t>
    </r>
  </si>
  <si>
    <r>
      <t xml:space="preserve">Luva confeccionada em borracha natural (látex) verde.  </t>
    </r>
    <r>
      <rPr>
        <b/>
        <sz val="9"/>
        <color indexed="8"/>
        <rFont val="Calibri"/>
        <family val="2"/>
      </rPr>
      <t>CATMAT REF.: 355690</t>
    </r>
  </si>
  <si>
    <r>
      <t xml:space="preserve">Capa de Chuva. </t>
    </r>
    <r>
      <rPr>
        <b/>
        <sz val="9"/>
        <rFont val="Calibri"/>
        <family val="2"/>
      </rPr>
      <t>CATMAT REF.: 477889</t>
    </r>
  </si>
  <si>
    <r>
      <t xml:space="preserve">Óculos proteção com lente incolor policarbonato.  </t>
    </r>
    <r>
      <rPr>
        <b/>
        <sz val="9"/>
        <color indexed="8"/>
        <rFont val="Calibri"/>
        <family val="2"/>
      </rPr>
      <t>CATMAT REF.: 450515</t>
    </r>
  </si>
  <si>
    <r>
      <t xml:space="preserve">Protetor auricular tipo  Plug de Silicone </t>
    </r>
    <r>
      <rPr>
        <b/>
        <sz val="9"/>
        <color indexed="8"/>
        <rFont val="Calibri"/>
        <family val="2"/>
      </rPr>
      <t>CATMAT REF.: 399937</t>
    </r>
  </si>
  <si>
    <r>
      <t xml:space="preserve">Máscara Respirador Semi Facial Com Válvula. </t>
    </r>
    <r>
      <rPr>
        <b/>
        <sz val="9"/>
        <color indexed="8"/>
        <rFont val="Calibri"/>
        <family val="2"/>
      </rPr>
      <t>CATMAT REF.: 345659</t>
    </r>
  </si>
  <si>
    <r>
      <t xml:space="preserve">Bota Pvc Preta Cano Longo com Forro - </t>
    </r>
    <r>
      <rPr>
        <b/>
        <sz val="9"/>
        <color indexed="8"/>
        <rFont val="Calibri"/>
        <family val="2"/>
      </rPr>
      <t>CATMAT REF.: 222691</t>
    </r>
  </si>
  <si>
    <r>
      <t xml:space="preserve">Cinto de segurança Paraquedista com  pontos de ancoragem. </t>
    </r>
    <r>
      <rPr>
        <b/>
        <sz val="9"/>
        <color indexed="8"/>
        <rFont val="Calibri"/>
        <family val="2"/>
      </rPr>
      <t>CATMAT REF.: 6734</t>
    </r>
  </si>
  <si>
    <r>
      <t xml:space="preserve">Capacete de proteção. </t>
    </r>
    <r>
      <rPr>
        <b/>
        <sz val="9"/>
        <color indexed="8"/>
        <rFont val="Calibri"/>
        <family val="2"/>
      </rPr>
      <t>CATMAT REF.: 396786</t>
    </r>
  </si>
  <si>
    <r>
      <t xml:space="preserve">Avental. </t>
    </r>
    <r>
      <rPr>
        <b/>
        <sz val="9"/>
        <color indexed="8"/>
        <rFont val="Calibri"/>
        <family val="2"/>
      </rPr>
      <t>CATMAT REF.: 458188</t>
    </r>
  </si>
  <si>
    <t xml:space="preserve">ANEXO VIII - MATERIAIS </t>
  </si>
  <si>
    <t xml:space="preserve"> MATERIAIS DE LIMPEZA-CONSUMO MENSAL</t>
  </si>
  <si>
    <t>COTAÇÕES</t>
  </si>
  <si>
    <t>PRODUTO</t>
  </si>
  <si>
    <t>DESCRIÇÃO DO PRODUTO</t>
  </si>
  <si>
    <t>CATMAT</t>
  </si>
  <si>
    <t>UNIDADE</t>
  </si>
  <si>
    <t>QUANTIDADE TOTAL MENSAL ESTIMADA</t>
  </si>
  <si>
    <t>VALOR MÉDIO PREÇO UNITÁRIO</t>
  </si>
  <si>
    <t>VALOR MÉDIO TOTAL MENSAL ESTIMADO(R$)</t>
  </si>
  <si>
    <t>Água Sanitária</t>
  </si>
  <si>
    <t>Recipiente de água sanitária contendo 5 litros com solução aquosa, à base de hipoclorito de sódio ou cálcio, embalagem com validade mínima de 6 (seis) meses, frasco plástico opaco, teor de cloro ativo 2% PP a 2,5% PP, registrado na ANVISA, sujeito a verificação das especificações no ato da entrega.</t>
  </si>
  <si>
    <t>BOMBONA COM 5 LITROS</t>
  </si>
  <si>
    <t>Álcool Etílico Hidratado</t>
  </si>
  <si>
    <t>Hidratado, para limpeza de ambientes, mínimo de 70% inpm contendo no mínimo 01 litro na embalagem deverá constar data da Fabricação, da validade do produto e o número do lote, selo do INMETRO e INOR. Validade mínima de aproximadamente 36 (trinta e seis) meses da data do recebimento.</t>
  </si>
  <si>
    <t>LITRO</t>
  </si>
  <si>
    <t>Cera incolor</t>
  </si>
  <si>
    <t>Cera antiestática, impermeabilizante antiestático, em embalagem de 5 litros, à base de água, biodegradável.</t>
  </si>
  <si>
    <t>Desinfetante líquido</t>
  </si>
  <si>
    <t>Desinfetante concentrado eucalipto, floral ou lavanda, para lavagem de superfícies, banheiros e utensílios com funcionalidade bactericida e germicida. Embalagem de 5 litros. Componente: Ativo cloreto de benzalcônico.  Teor de ativos: 25% diluição máxima: 1/200. O produto deve ter registro na ANVISA, composição e prazo de validade mínima de 06 (seis) meses, contados da data de entrega.</t>
  </si>
  <si>
    <t>Desodorizador de ambiente</t>
  </si>
  <si>
    <t>Desodorante para o Ar em spray, acondicionado em frasco com no mínimo 350 ml e 275g. Composto por ingrediente ativo, solubilizantes coadjuvantes ebutano/propano, cloreto alquil dimetil benzil, amonia; solubizantes, coadjuvantes, perfume, butano e propano. Fragrância: Lavanda. Na embalagem deverá constar a data da fabricação, da validade e número do lote.</t>
  </si>
  <si>
    <t>Detergente líquido</t>
  </si>
  <si>
    <t>Detergente líquido neutro, biodegradável, composto por matéria ativa detergente, PH situado entre 5,5 a 8,0, ter em sua composição glicerina. O produto deve conter partículas insolúveis ou materiais precipitados ou inócuos à pele. Deverá garantir a remoção de resíduos gordurosos e sujidades em geral e enxágue rápido, plástico flexível e inquebrável, com capacidade de 5 litros. Em sua embalagem deve constar externamente os dados de identificação, procedência, prazo de validade, quantidade e número de registro ou notificação do produto junto a Vigilância Sanitária.</t>
  </si>
  <si>
    <t>Limpa Vidro</t>
  </si>
  <si>
    <t>Concentrado com gatilho com aproximadamente 500 ml, aspecto físico líquido, composição solvente glicólico, álcool isopropílico, corante. características adicionais: tensoativo catiônico/ fragrância, ação antiestática prazo de validade de aproximadamente: 12 (doze) meses da data do recebimento. Tipo Vonnix ou similar. (embalagem 500mL)</t>
  </si>
  <si>
    <t>Lustra Móveis</t>
  </si>
  <si>
    <t>Lustra móveis em frasco plástico de 200 ml com bico econômico. Emulsão aquosa cremosa, perfumada, para aplicação em móveis e superfícies lisas. Aromas diversos. A embalagem deverá conter externamente os dados de identificação, procedência, número do lote, validade e número de registro no Ministério da Saúde. (embalagem 200mL)</t>
  </si>
  <si>
    <t>Pastilhas adesivas ou desodorizador sanitário</t>
  </si>
  <si>
    <t>Pastilha adesiva sanitária, desinfetante, desodorizante, higienizador sanitário.  Composiçâo: Poliglicosídeo, Dodecilbenzeno Sulfonato de Sódio, Formador de Filme, Coadjuvante, Corante e Fragrância. Caixa com 3 unidades.</t>
  </si>
  <si>
    <t>CAIXA COM 3 UNIDADES</t>
  </si>
  <si>
    <t>Removedor de Cera líquida</t>
  </si>
  <si>
    <t>Removedor de Ceras concentrado para ser diluído manualmente. Este produto, quando diluído, é usado para remover, com alta eficiência, ceras, acabamentos acrílicos e impermeabilizantes. Composição: Produto à base de álcool benzílico, monoetanolamina, ácido cáprico-caprílico, surfactante e defloculante. Recipiente de 5 L.</t>
  </si>
  <si>
    <t>Reagente líquido para cloro livre (300 testes)</t>
  </si>
  <si>
    <t>CAIXA</t>
  </si>
  <si>
    <t>Sabão de coco em barra</t>
  </si>
  <si>
    <t>Neutro, multiuso, biodegradável, glicerinado, dermatologicamente testado, para limpeza em geral, pacote com 5 unidades - 500 gramas. Registro no Ministério da Saúde.
Embalagem com dados de identificação do produto e marca do fabricante. Tipo: Ruth, Barra.</t>
  </si>
  <si>
    <t>PACOTE COM 5 UNIDADES</t>
  </si>
  <si>
    <t>Fibra limpeza pesada</t>
  </si>
  <si>
    <t>Indicada para limpeza de sujidades incrustadas ou fortemente aderidas em superfícies e utensílios. Pode ser utilizada para remoção de acabamentos e ceras em cantos de difícil acesso juntamente com o suporte LT. Pacote com 10 unidades. Cor verde.</t>
  </si>
  <si>
    <t>PACOTE COM 10 UNIDADES</t>
  </si>
  <si>
    <t>Esponja sintética</t>
  </si>
  <si>
    <t>Esponja para limpeza feito com espuma de poliuretano, fibra sintética com abrasivo dupla face, um lado em espuma poliuretano e outro em fibra sintética abrasiva, dimensões de 100x70x20 mm. Pacote com 4 unidades.</t>
  </si>
  <si>
    <t>PACOTE COM 4 UNIDADES</t>
  </si>
  <si>
    <t xml:space="preserve">Flanela </t>
  </si>
  <si>
    <t>Flanela branca: ideal para polimento de móveis, vidros e objetos. Aproximadamente 90% de algodão. Tamanho mínimo: 40x60 cm, preferencialmente na cor branca. Pacote com 6 unidades.</t>
  </si>
  <si>
    <t>PACOTE COM 6 UNIDADES</t>
  </si>
  <si>
    <t>Pano de chão cru</t>
  </si>
  <si>
    <t xml:space="preserve">Pano de chão cru alvejado, 100 % algodão para limpeza pesada, tamanho: 55x80 cm. </t>
  </si>
  <si>
    <t>Desengordurante de cozinha e banheiro</t>
  </si>
  <si>
    <t xml:space="preserve">Desengordurante multiuso - 500 ml, Limpador de uso geral, tubo com 500ml. Utilizado para limpeza de azulejos, plásticos e esmaltados, fogões e superfícies laváveis. Indicado para remover gorduras, fuligem, poeira, marcas de dedos e saltos, riscos de lápis.
Aroma campestre, laranja ou floral. Sem a presença de amônia na composição. Tipo: Veja, Ypê. </t>
  </si>
  <si>
    <t>Saco de lixo 100L</t>
  </si>
  <si>
    <r>
      <t xml:space="preserve">Saco plástico para lixo, extra reforçado, em polietileno, uniforme e isento de furos, </t>
    </r>
    <r>
      <rPr>
        <u/>
        <sz val="12"/>
        <color indexed="8"/>
        <rFont val="Calibri"/>
        <family val="2"/>
      </rPr>
      <t>capacidade 100 litros</t>
    </r>
    <r>
      <rPr>
        <sz val="12"/>
        <color indexed="8"/>
        <rFont val="Calibri"/>
        <family val="2"/>
      </rPr>
      <t xml:space="preserve">, acondicionado em embalagem com 100 unidades. Cor: </t>
    </r>
    <r>
      <rPr>
        <u/>
        <sz val="12"/>
        <color indexed="8"/>
        <rFont val="Calibri"/>
        <family val="2"/>
      </rPr>
      <t>Preto ou Azul</t>
    </r>
    <r>
      <rPr>
        <sz val="12"/>
        <color indexed="8"/>
        <rFont val="Calibri"/>
        <family val="2"/>
      </rPr>
      <t>. Embalagem com dados de identificação do produto e marca do fabricante.</t>
    </r>
  </si>
  <si>
    <t>PACOTE COM 100 UNIDADES</t>
  </si>
  <si>
    <t>Saco de lixo 200L</t>
  </si>
  <si>
    <r>
      <t xml:space="preserve">Saco plástico para lixo, extra reforçado, em polietileno, uniforme e isento de furos, </t>
    </r>
    <r>
      <rPr>
        <u/>
        <sz val="12"/>
        <color indexed="8"/>
        <rFont val="Calibri"/>
        <family val="2"/>
      </rPr>
      <t>capacidade 200 litros</t>
    </r>
    <r>
      <rPr>
        <sz val="12"/>
        <color indexed="8"/>
        <rFont val="Calibri"/>
        <family val="2"/>
      </rPr>
      <t xml:space="preserve">, acondicionado em embalagem com 100 unidades. Cor: </t>
    </r>
    <r>
      <rPr>
        <u/>
        <sz val="12"/>
        <color indexed="8"/>
        <rFont val="Calibri"/>
        <family val="2"/>
      </rPr>
      <t>Preto ou Azul</t>
    </r>
    <r>
      <rPr>
        <sz val="12"/>
        <color indexed="8"/>
        <rFont val="Calibri"/>
        <family val="2"/>
      </rPr>
      <t>. Embalagem com dados de identificação do produto e marca do fabricante.</t>
    </r>
  </si>
  <si>
    <t>Saco de lixo 300L</t>
  </si>
  <si>
    <r>
      <t>Saco plástico para lixo, extra reforçado, em polietileno, uniforme e isento de furos,</t>
    </r>
    <r>
      <rPr>
        <u/>
        <sz val="12"/>
        <color indexed="8"/>
        <rFont val="Calibri"/>
        <family val="2"/>
      </rPr>
      <t xml:space="preserve"> capacidade 300 litros</t>
    </r>
    <r>
      <rPr>
        <sz val="12"/>
        <color indexed="8"/>
        <rFont val="Calibri"/>
        <family val="2"/>
      </rPr>
      <t xml:space="preserve">, acondicionado em embalagem com 100 unidades. Cor: </t>
    </r>
    <r>
      <rPr>
        <u/>
        <sz val="12"/>
        <color indexed="8"/>
        <rFont val="Calibri"/>
        <family val="2"/>
      </rPr>
      <t>Preto ou Azul</t>
    </r>
    <r>
      <rPr>
        <sz val="12"/>
        <color indexed="8"/>
        <rFont val="Calibri"/>
        <family val="2"/>
      </rPr>
      <t>. Embalagem com dados de identificação do produto e marca do fabricante.</t>
    </r>
  </si>
  <si>
    <t>Saco de lixo 60L</t>
  </si>
  <si>
    <r>
      <t xml:space="preserve">Saco plástico para lixo, extra reforçado, em polietileno, uniforme e isento de furos, </t>
    </r>
    <r>
      <rPr>
        <u/>
        <sz val="12"/>
        <color indexed="8"/>
        <rFont val="Calibri"/>
        <family val="2"/>
      </rPr>
      <t>capacidade 60 litros</t>
    </r>
    <r>
      <rPr>
        <sz val="12"/>
        <color indexed="8"/>
        <rFont val="Calibri"/>
        <family val="2"/>
      </rPr>
      <t xml:space="preserve">, acondicionado em embalagem com 100 unidades. Cor: </t>
    </r>
    <r>
      <rPr>
        <u/>
        <sz val="12"/>
        <color indexed="8"/>
        <rFont val="Calibri"/>
        <family val="2"/>
      </rPr>
      <t>Preto ou Azul</t>
    </r>
    <r>
      <rPr>
        <sz val="12"/>
        <color indexed="8"/>
        <rFont val="Calibri"/>
        <family val="2"/>
      </rPr>
      <t>. Embalagem com dados de identificação do produto e marca do fabricante.</t>
    </r>
  </si>
  <si>
    <t>Pastilhas purificadoras de água potável 10000 litros - Tratamento de água</t>
  </si>
  <si>
    <t>Pastilhas purificadoras de água potável 10000 litros - Tratamento de água contendo 25 unidades.</t>
  </si>
  <si>
    <t>Óleo de peroba</t>
  </si>
  <si>
    <t xml:space="preserve">Óleo de peroba para limpar, ilustrar e conservar itens de madeira: portas, movéis, janelas, lambris, portões, ferragens, artefatos de madeira, com odor agradável. Com tampa tipo flip. Recipiente com capacidade de 200 ml. </t>
  </si>
  <si>
    <t>Vaselina Líquida</t>
  </si>
  <si>
    <t>Indicada para proteção de superfícies metálicas, conservação e lubrificação de ferramentas e instrumentos de medição. Possuindo alto poder de lubrificação, proteção e antioxidação, não sendo corrosivo e suportando temperaturas inferiores 60°C. Capacidade 500ml. Tipo Vonder ou similar. (embalagem 500mL)</t>
  </si>
  <si>
    <t>Inseticida</t>
  </si>
  <si>
    <t>Inseticida aerosol hidrossolúvel com capacidade de 300 ml. Tipo: Baygon, SBP e Mortein.</t>
  </si>
  <si>
    <t>Pano multiuso</t>
  </si>
  <si>
    <t>Pano multiuso  com alta capacidade de absorção. Composição 100% Fibra de viscose, resina acrilica corante e agente bacteriostático tricosan. Rolo com 50 unidades em cores diversas. Tipo: perflex ou similar.</t>
  </si>
  <si>
    <t>PACOTE COM 50 UNIDADES</t>
  </si>
  <si>
    <t>Hipocloríto de Sódio - Cloro 5% - 5L</t>
  </si>
  <si>
    <t>Detergente Vulcan Floral - 5L</t>
  </si>
  <si>
    <t>Desinfetante Removic Lavanda - 5L</t>
  </si>
  <si>
    <t>Desengordurante e desengraxante neutro - 5L</t>
  </si>
  <si>
    <t>SUBTOTAL MENSAL</t>
  </si>
  <si>
    <t>SUBTOTAL ANUAL</t>
  </si>
  <si>
    <t xml:space="preserve"> MATERIAIS DE HIGIENE-CONSUMO MENSAL</t>
  </si>
  <si>
    <t>DESCRIÇÃO</t>
  </si>
  <si>
    <t>Papel Higiênico</t>
  </si>
  <si>
    <t>Papel higiênico 20 x 43 x 90 cm de comprimento, com folha dupla, com ou sem fragância: fibras naturais (Celulósicas), papel nâo reciclado. Peso: 6,5 Kilogramas. Kit com 4 rolos. Tipo: Neve
Especificações: Papel higiênico branco rolo 30 metros, papel higiênico branco, 100% fibras Naturais, não reciclado, picotado, gofrado, com relevo, folha simples 100%, neutro, de 1ª qualidade. A Embalagem deve oferecer boa visibilidade do produto.</t>
  </si>
  <si>
    <t>Papel Toalha</t>
  </si>
  <si>
    <t>Papel toalha bobina: na cor branca,  medindo 15 cm cada folha, folha dupla, 100% celulose virgem, não reciclado, de 1ª qualidade, medindo 20 cm x 200 m, devidamente identificados com a descrição resumida do material. Deve apresentar registro fsc - forma Ecologicamente adequada no manejo florestal. Pacote com 6 unidades.</t>
  </si>
  <si>
    <t>Sabonete Espuma</t>
  </si>
  <si>
    <t>Sabonete de líquido de espuma com dispenser de sabão em espuma com bico espumador. Sabão com aspecto liquido físico viscoso perolado, com fragrância de lavanda, cor lilás, acidez 8 a 9,5. Teor ativo de 14% a 16%, aroma de lavanda. Aplicação: para higienização e hidratação da pele. Embalagem frasco de 450 ml. A embalagem deverá conter externamente os dados de identificação, procedência, número do
lote, validade e número de registro no Ministério da Saúde. (embalagem 5L)</t>
  </si>
  <si>
    <t>BOMBONA DE 5 LITROS</t>
  </si>
  <si>
    <t>Papel Higiênico para Dispenser</t>
  </si>
  <si>
    <t>Papel higiênico para dispenser: 10 cm de largura e 300 metros de comprimento, com folha dupla, com ou sem fragância: fibras naturais (Celulósicas), papel não reciclado.
Especificações: Papel higiênico branco rolo 300 metros, papel higiênico branco, 100% fibras Naturais, não reciclado, picotado, gofrado, com relevo, neutro, de 1ª qualidade. A Embalagem deve oferecer boa visibilidade do produto. Pacote com 8 unidades.</t>
  </si>
  <si>
    <t>PACOTE COM 8 UNIDADES</t>
  </si>
  <si>
    <t>Pasta saponácea</t>
  </si>
  <si>
    <t>Saponáceo em pó: linear, alquilbenzeno, sulfonato de sódio, alcalinizante, agente abrasivo, agente de branqueamento e fragrância, prazo de validade de aproximadamente: 12 (doze) meses da data do recebimento. Embalagem Contendo no mínimo 300 (trezentos) gramas.</t>
  </si>
  <si>
    <t>EMBALAGEM COM 300G</t>
  </si>
  <si>
    <t xml:space="preserve"> ACESSÓRIOS DE LIMPEZA-CONSUMO TRIMESTRAL</t>
  </si>
  <si>
    <t>QUANTIDADE TOTAL TRIMESTRAL ESTIMADA</t>
  </si>
  <si>
    <t>Desentupidor de pia</t>
  </si>
  <si>
    <t xml:space="preserve">Desentupidor ergonômico sanfonado, Material: Borracha Flexível Cor: Preta Material Cabo: Plástico Resistente Comprimento Cabo: 20 CM . Ideal para desobstruir encanamentos, com alto poder de sucção.  Para uso de pia, cozinha, lavatório e banheiro. Dimensões: 19x1,4x11,4 cm.  O produto precisa estar na embalagem original, sem sinais de mau uso e com o lacre original do fabricante inviolado. </t>
  </si>
  <si>
    <t>Desentupidor de vaso sanitário</t>
  </si>
  <si>
    <t>Desentupidor ergonômico tufão, de borracha preto com cabo de madeira, resistênte e de ótima qualidade. Diâmetro: 15 cm e comprimento do cabo 50 cm. Ideal para desobstruir encanamentos, com alto poder de sucção.  Para uso de pia, cozinha, lavatório e banheiro.  O produto precisa estar na embalagem original, sem sinais de mau uso e com o lacre original do fabricante inviolado. Cor: Rosa, vermelha, verde ou lilás. Tipo: Noviça, Esfrebom</t>
  </si>
  <si>
    <t xml:space="preserve">Escova manual oval </t>
  </si>
  <si>
    <t>Escova manual deve possuir estrutura de madeira com cerdas em nylon, no formato oval.</t>
  </si>
  <si>
    <t>Desengraxante</t>
  </si>
  <si>
    <t>Detergente desengraxante para uso profissional, ecológico e biodegradável, com alta concentraçâo de ativos, removedor de limpeza pesada de chassis, motores, rodas e pisos.Recipiente com 500 ml. Tipo: Removic ou similar</t>
  </si>
  <si>
    <t>EMBALAGEM COM 500 ML</t>
  </si>
  <si>
    <t>Creolina</t>
  </si>
  <si>
    <t>Creolina ação desinfetante e bactericida. Capacidade de 500ml. Tipo: Peapson</t>
  </si>
  <si>
    <t>Pá de Lixo</t>
  </si>
  <si>
    <t>Pá para coleta de lixo (cata-cata) com cabo acima de 75 cm e coletor</t>
  </si>
  <si>
    <t>Rodo 40 cm</t>
  </si>
  <si>
    <t>Rodo de piso, cabo em madeira, medindo no mínimo 1,40m com 22mm de diâmetro, lixado ou plastificado, rosqueável ou com fixação reforçada, base em madeira, metal ou plástico: comprimento 40 cm, com duas borrachas.</t>
  </si>
  <si>
    <t>Rodo 60 cm</t>
  </si>
  <si>
    <t>Rodo de piso, cabo em madeira, medindo no mínimo 1,10m com 22mm de diâmetro, lixado ou plastificado, rosqueável ou com fixação reforçada, base em madeira, metal ou plástico: comprimento 60 cm, com duas borrachas.</t>
  </si>
  <si>
    <t>Vassoura piaçava</t>
  </si>
  <si>
    <t>Vassoura com cerdas de Piaçava, dimensões mínimas: 60 x 6 x 8,0cm. Cerdas de Ø 0,80 mm; Cabo: em madeira, medindo no mínimo 1,20m com 22mm de diâmetro, lixado ou plastificado, rosqueável ou com fixação reforçada.</t>
  </si>
  <si>
    <t>Vassoura Gari</t>
  </si>
  <si>
    <t>Vassoura tipo Gari, tamanho de 60 cm, com base retangular e comprimento das cerdas em piaçava. Cabo de madeira.</t>
  </si>
  <si>
    <t>Refil para Mop úmido</t>
  </si>
  <si>
    <t>Refil para Mop úmido de microfibra, possui alta absorção, não solta fiapos, reduz o uso de produtos químicos compatível com: Mop Giratório, Mop Giratório 3 em 1 e Mop Giratório Pro Fácil de trocar</t>
  </si>
  <si>
    <t>Refil para Mop seco (PÓ)</t>
  </si>
  <si>
    <t>Flotador</t>
  </si>
  <si>
    <t>Liquido de Flotação armazenado em embalagem plástica no formato de galão com 5 litros, com diluição de no mínimo 1/2 para limpeza pesada. Tipo: Audax, Renko ou similar.</t>
  </si>
  <si>
    <t>Limpador de uso geral, Clean By Peroxy</t>
  </si>
  <si>
    <t>Desifentante limpador de uso geral, Clean By Peroxy, 5 litros, com diluição de no minímo 25 ml para limpeza pesada. Tipo: Spartan ou similar.</t>
  </si>
  <si>
    <t>Pasta para limpeza</t>
  </si>
  <si>
    <t>Pasta para limpeza: umectante, biodegradável, em frasco plástico, para retirada de graxa e óleo (das mãos), com abrasivo mineral. Acondicionada em frasco contendo 500 gramas. Deverá constar a data de fabricação, validade do produto e número de lote. Tipo: Limp-tek</t>
  </si>
  <si>
    <t>SUBTOTAL</t>
  </si>
  <si>
    <t xml:space="preserve">SUBTOTAL MENSAL </t>
  </si>
  <si>
    <t>ACESSÓRIOS DE LIMPEZA-CONSUMO SEMESTRAL</t>
  </si>
  <si>
    <t>QUANTIDADE TOTAL SEMESTRAL ESTIMADA</t>
  </si>
  <si>
    <t>VALOR TOTAL</t>
  </si>
  <si>
    <t>Balde 20L</t>
  </si>
  <si>
    <t>Balde plástico, em polietileno de alta densidade, resistente a impacto, paredes e fundo reforçados, Alça em aço zincado, capacidade 20 litros. O produto deverá ter etiqueta com a identificação, marca do fabricante e capacidade.</t>
  </si>
  <si>
    <t>Espanador de pó com cabo alongador</t>
  </si>
  <si>
    <t>Espanador de pó de microfibra, com cabo prolongador, com extensor medindo no mínimo 2,5 metros.</t>
  </si>
  <si>
    <t>Borrifador</t>
  </si>
  <si>
    <t>Borrifador com gatilho, com bico ajustável, confeccionado em PVC resistente, transparente com capacidade para 500ml.</t>
  </si>
  <si>
    <t>Saco descartavel aspirador de pó (Refil)</t>
  </si>
  <si>
    <t>Saco descartável aspirador, com capidade do saco coletor de 20 litros, de acordo com o modelo do aspirador (Elektro). Embalagem deve estar fechada e contendo as informações do fabricante. Que seja compatível com modelo e marca do aspirador de pó e água.</t>
  </si>
  <si>
    <t xml:space="preserve"> Pote (Jarra) para diluição</t>
  </si>
  <si>
    <t>Pote (jarra) de plástico resistente para diluição de produtos com capacidade mínima de 700 ml, com um bico na borda que facilite a mudança do recipiente.</t>
  </si>
  <si>
    <t>Vassoura sanitária (vassourinha)</t>
  </si>
  <si>
    <t>Vassoura para limpeza de vaso sanitário (vassourinha), material cerdas de nylon e aste de madeira.</t>
  </si>
  <si>
    <t>Rodo de aluminio 100 cm com apoio</t>
  </si>
  <si>
    <t>Rodo de alumínio resistente com reforço lateral para maior durabilidade. Tamanho: 100cm</t>
  </si>
  <si>
    <t>Vassoura 40 cm</t>
  </si>
  <si>
    <t>Vassoura com cerdas de pelo sintético / crina; Cepo em madeira, medindo 40cm; Cabo: em madeira, medindo no mínimo 1,20m, reto, lixado ou plastificado, rosqueável e/ou com ponteira de plástico.</t>
  </si>
  <si>
    <t>Vassoura 60 cm</t>
  </si>
  <si>
    <t>Vassoura com cerdas de pelo sintético / crina; Cepo em madeira, medindo 60cm; Cabo: em madeira, medindo no mínimo 1,20m de comprimento e 22 mm de diâmetro, reto, lixado ou plastificado, rosqueável e/ou com ponteira de plástico.</t>
  </si>
  <si>
    <t>Rodo para vidro de mão</t>
  </si>
  <si>
    <t>Rodo para limpeza de vidro com suporte de cabo de alumínio de no mínimo de 50 cm.</t>
  </si>
  <si>
    <t xml:space="preserve"> EQUIPAMENTOS LEVES - REPOSIÇÃO ANUAL</t>
  </si>
  <si>
    <t>QUANTIDADE TOTAL ANUAL ESTIMADA</t>
  </si>
  <si>
    <t>Placa de sinalização "Piso Molhado"</t>
  </si>
  <si>
    <t xml:space="preserve">Placa de Sinalização Cavalete Amarela com letras na cor preta. A placa deve conter imagem elucidativa dentro do triângulo a seguinte descrição: "Cuidado! Piso Molhado." ou "Atenção! Piso Molhado!". Feita com material polipropileno injetado de alta resistência. Com apoio suporte para o encaixe de mão e armazenamento da mesma  Largura: 30 cm, Altura: 66 cm </t>
  </si>
  <si>
    <t>Placa de sinalização "Em Manutenção"</t>
  </si>
  <si>
    <t xml:space="preserve">Placa de Sinalização Cavalete Amarela com letras na cor preta. A placa deve conter imagem elucidativa dentro do triângulo a seguinte descrição: "Cuidado! Em Manuteção." ou "Atenção! Em Manutenção!". Feita com material polipropileno injetado de alta resistência. Com apoio suporte para o encaixe de mão e armazenamento da mesma  Largura: 30 cm, Altura: 66 cm </t>
  </si>
  <si>
    <t>Placa de sinalização "Banheiro Fechado" ou "Banheiro Interditado"</t>
  </si>
  <si>
    <t xml:space="preserve">Placa de Sinalização Cavalete Amarela com letras na cor preta. A placa deve conter imagem elucidativa dentro do triângulo a seguinte descrição: "Cuidado! Banheiro Interditado", ou "Atenção! Banheiro Fechado!". Feita com material polipropileno injetado de alta resistência. Com apoio suporte para o encaixe de mão e armazenamento da mesma  Largura: 30 cm, Altura: 66 cm </t>
  </si>
  <si>
    <t>Dispenser para papel higiênico</t>
  </si>
  <si>
    <t>Porta Suporte de Dispener Papel Higiênico rolão para uso doméstico ou profissional. Composiçâo: Polipropileno ou aço inoxidável. Refil compatível a papel higiénico rolão de até 500m. Acessórios: chave de destravamento, trava, parafusos e bucas. Cor: Branca. Peso médio de 0,44kg. Medida do produto: 28,6x31,3x12,8 cm</t>
  </si>
  <si>
    <t>Dispenser para sabonete de espuma</t>
  </si>
  <si>
    <t>Dispenser para sabonete em espuma ou álcool com reservatário . Material de alta qualidade com reservatório mínimo compatível a 400 ml, deve possuir fechamento hidrico com abertura com chave ou manual e visor para acompanhar o nível do conteúdo. Dispenser deve apresentar manopla de aciaonamento de dispenser. Cor: Branca</t>
  </si>
  <si>
    <t>Dispenser para papel toalha em plástico</t>
  </si>
  <si>
    <t>Dispenser para papel toalha bobina autocortante, com fixação de parede, utilizando kit com parafusos e buchas, possuir um designer moderno e inovador. O dispenser deve ser de auto corte, sem alavanca, possuindo uma lâmina dentada que efetua o corte do  papel automaticamente, sendo possível a retirada de um papel por vez. A abertura e fechamento do toalheiro devem ser feitas por meio de uma chave ou botão lateral. Com capacidade alocar papel toalha bobina de 20 cm x 200 m. Fabricado com plástico reforçado. Cor: Branca</t>
  </si>
  <si>
    <t>Dispenser para detergente</t>
  </si>
  <si>
    <t>Dispenser de detergente para copa, com espaço para alocar esponja, com capacidade de 500ml. Cor: Preta.</t>
  </si>
  <si>
    <t>Dispenser para Saboneteira em aço inox (Antivandalismo)</t>
  </si>
  <si>
    <t>Dispenser para sabonete de espuma ou alcool em gel com sensor de proximidade, em aço escovado de alta qualidade. Com capacidade de  480 ml. Suporte de parede, com inclusão de  buchas e parafusos. A saboneteira deve abrir o reservatório com chave, a mesma deve possuir trava e visor para acompanhar o nível do conteúdo Dimensão de 18,9 x 12,2 x 8,2cm. Utiliza 4 pilhas tipo "AAA" (Não inclusas). Itens iclusos: Chave, suporte, Parafusos e buchas para fixação.  Tipo: Biovis</t>
  </si>
  <si>
    <t>Dispenser para Papel higiênico em aço inox (Antivandalismo)</t>
  </si>
  <si>
    <t>Dispenser de papel higiênico em aço inox polido de alta qualidade, com travas laterias e chave. Designer sofisticado e resistênte, deve possuir capacidade de 600 metros, suporte de parede e visor para acompanhar o nível do conteúdo. Dimensões: 27x28x12,5 cm. Peso:1,260 Kg. Itens iclusos: Chave, suporte, Parafusos e buchas para fixação. Tipo: Olist</t>
  </si>
  <si>
    <t>Dispenser para Papel Toalha em aço inox (Antivandalismo)</t>
  </si>
  <si>
    <t xml:space="preserve">Dispenser para papel toalha inox escovado, capacidade para 600 folhas, suporte de parede com trava de segurança com chave, o mesmo deve possuir visor para acampanhar o nível do conteúdo. Dimensão: 26x26,5x9 cm. Peso Líquido aproximado de 1,560 kg.  Itens inclusos: Chave, suporte, Parafusos e buchas para fixação. Tipo: Biovis </t>
  </si>
  <si>
    <t>Sifão de mictório ecológico</t>
  </si>
  <si>
    <t>Sifão compatível com mictório ecológico Kliin, contendo tecnologia de contenção de odores mecânico e sistema de membrana elastomérica vertical.</t>
  </si>
  <si>
    <t>Kit Limpeza de vidros</t>
  </si>
  <si>
    <t>Kit de limpeza de vidros externos para uso profissional, bolsa de nylon resistente, com diversas divisórias para acondicionar e proteger os equipamentos. Contendo 1 extensor de 3 metros, 10 lâminas raspador, 1 cabo de fixação, 1 lavador de vidros de 35 cm, 1 guia removível de 15 cm, 1 luva p/ lavador de 35 cm, 1 guia removível de 25 cm, 1 lâmina borracha de 91 cm, 1 guia removível de 35 cm, 1 suporte LT fibra, 1 guia removível de 45 cm, 1 fibra macia, 1 raspador de segurança, 1 adaptador angular, 10 lâminas raspador, 1 espanador eletrostático, 1 raspador multiuso.</t>
  </si>
  <si>
    <r>
      <t>Materiais de Limpeza, Higienização</t>
    </r>
    <r>
      <rPr>
        <sz val="12"/>
        <rFont val="Calibri"/>
        <family val="2"/>
      </rPr>
      <t xml:space="preserve"> e equipamentos </t>
    </r>
    <r>
      <rPr>
        <b/>
        <sz val="12"/>
        <rFont val="Calibri"/>
        <family val="2"/>
      </rPr>
      <t xml:space="preserve"> total anual</t>
    </r>
  </si>
  <si>
    <t xml:space="preserve"> % </t>
  </si>
  <si>
    <t>Lucro Bruto + Desp.Adm.e Indiretas (LDI)</t>
  </si>
  <si>
    <t>Tributos sobre o Faturamento DARF código 6147 (COFINS 3% + PIS/PASEP 0,65%)</t>
  </si>
  <si>
    <t>TOTAL MÉDIO MENSAL</t>
  </si>
  <si>
    <t xml:space="preserve"> TOTAL ANUAL</t>
  </si>
  <si>
    <t>TOTAL EM 30 MESES</t>
  </si>
  <si>
    <r>
      <rPr>
        <b/>
        <sz val="10"/>
        <rFont val="Calibri"/>
        <family val="2"/>
      </rPr>
      <t xml:space="preserve"> Notas:</t>
    </r>
    <r>
      <rPr>
        <sz val="10"/>
        <rFont val="Calibri"/>
        <family val="2"/>
      </rPr>
      <t xml:space="preserve">  - A descrição de marca de produto de limpeza e higienização destina-se a referenciar aspectos de qualidade e produtividade já aprovados pelo setor responsável pelos serviços de limpeza da SR/PF/RJ, a partir de testes e aprovação de várias marcas utilizadas na execução dos serviços.</t>
    </r>
  </si>
  <si>
    <t>Nota2  - Entende-se como similar o produto de outra marca que possua qualidades iguais ou superiores aos referenciados. Sua adoção, contudo, deverá ser precedida de testes comprobatórios de adequação pelo setor responsável pela fiscalização (AEDI).</t>
  </si>
  <si>
    <t>Nota3: - O DARF código 6147 foi subtraído dos imposto IRPJ e CSLL, conforme Jurisprudência do TCU (Acórdão 1.319/2010 – 2 ª Câmara, Acórdão 1.696/2010 – 2 ª Câmara, Acórdão 1.442/2010 – 2 ª Câmara, Acórdão 1.597/2010 – Plenário)</t>
  </si>
  <si>
    <t>MATERIAIS DE LIMPEZA-CONSUMO MENSAL</t>
  </si>
  <si>
    <t>QUANTIDADE TOTAL</t>
  </si>
  <si>
    <t>VALOR MÉDIO UNITÁRIO</t>
  </si>
  <si>
    <t xml:space="preserve">VALOR TOTAL </t>
  </si>
  <si>
    <t>COTAÇÃO 1
PAINEL DE PREÇOS
DISPENSA DE LICITAÇÃO Nº 201/2023</t>
  </si>
  <si>
    <t>COTAÇÃO 2
TRIMAK 
CNPJ: 42.281.485/0001-89</t>
  </si>
  <si>
    <t>COTAÇÃO 3
FORÇA 1 LOCAÇÕES
CNPJ: 10.156.119/0001-01</t>
  </si>
  <si>
    <t>COTAÇÃO 4</t>
  </si>
  <si>
    <t xml:space="preserve">Aluguel de Plataforma </t>
  </si>
  <si>
    <t>Plataforma Autopropelida tipo tesoura, modelo Skyjack SJIII 3219. Incluindo dois fretes.</t>
  </si>
  <si>
    <t>Mês</t>
  </si>
  <si>
    <t>Serviços eventuais</t>
  </si>
  <si>
    <t>Tributos sobre o Faturamento (DARF código 6190 (COFINS 3% + PIS/PASEP 0,65%) + (ISS 5%)</t>
  </si>
  <si>
    <t>VALOR TOTAL EM 30 MESES</t>
  </si>
  <si>
    <r>
      <rPr>
        <b/>
        <sz val="10"/>
        <rFont val="Calibri"/>
        <family val="2"/>
      </rPr>
      <t xml:space="preserve">Nota: </t>
    </r>
    <r>
      <rPr>
        <sz val="10"/>
        <rFont val="Calibri"/>
        <family val="2"/>
      </rPr>
      <t xml:space="preserve">  - Entende-se como similar o equipamento de outra marca que possua qualidades iguais ou superiores aos referenciados. Sua adoção, contudo, deverá ser precedida de testes comprobatórios de adequação pelo setor responsável pela fiscalização (AEDI).</t>
    </r>
  </si>
  <si>
    <r>
      <rPr>
        <b/>
        <sz val="10"/>
        <rFont val="Calibri"/>
        <family val="2"/>
      </rPr>
      <t xml:space="preserve">Nota2: </t>
    </r>
    <r>
      <rPr>
        <sz val="10"/>
        <rFont val="Calibri"/>
        <family val="2"/>
      </rPr>
      <t xml:space="preserve">  - O DARF código 6190 foi subtraído dos imposto IRPJ e CSLL, conforme Jurisprudência do TCU (Acórdão 1.319/2010 – 2 ª Câmara, Acórdão 1.696/2010 – 2 ª Câmara, Acórdão 1.442/2010 – 2 ª Câmara, Acórdão 1.597/2010 – Plenário)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</si>
</sst>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quot;R$&quot;\ #,##0.00;[Red]\-&quot;R$&quot;\ #,##0.00"/>
    <numFmt numFmtId="44" formatCode="_-&quot;R$&quot;\ * #,##0.00_-;\-&quot;R$&quot;\ * #,##0.00_-;_-&quot;R$&quot;\ * &quot;-&quot;??_-;_-@_-"/>
    <numFmt numFmtId="43" formatCode="_-* #,##0.00_-;\-* #,##0.00_-;_-* &quot;-&quot;??_-;_-@_-"/>
    <numFmt numFmtId="165" formatCode="_(&quot;R$ &quot;* #,##0.00_);_(&quot;R$ &quot;* \(#,##0.00\);_(&quot;R$ &quot;* &quot;-&quot;??_);_(@_)"/>
    <numFmt numFmtId="166" formatCode="_-&quot;R$&quot;* #,##0.00_-;\-&quot;R$&quot;* #,##0.00_-;_-&quot;R$&quot;* &quot;-&quot;??_-;_-@_-"/>
    <numFmt numFmtId="168" formatCode="0.000%"/>
  </numFmts>
  <fonts count="36" x14ac:knownFonts="1">
    <font>
      <sz val="11"/>
      <color theme="1"/>
      <name val="Calibri"/>
      <family val="2"/>
      <scheme val="minor"/>
    </font>
    <font>
      <b/>
      <sz val="11"/>
      <color theme="1"/>
      <name val="Calibri"/>
      <family val="2"/>
      <scheme val="minor"/>
    </font>
    <font>
      <sz val="10"/>
      <name val="Arial"/>
      <family val="2"/>
    </font>
    <font>
      <sz val="10"/>
      <color rgb="FF000000"/>
      <name val="Arial"/>
      <family val="2"/>
    </font>
    <font>
      <sz val="11"/>
      <name val="Calibri"/>
      <family val="2"/>
      <scheme val="minor"/>
    </font>
    <font>
      <b/>
      <sz val="9"/>
      <name val="Calibri"/>
      <family val="2"/>
    </font>
    <font>
      <b/>
      <u/>
      <sz val="9"/>
      <color rgb="FF000000"/>
      <name val="Calibri"/>
      <family val="2"/>
    </font>
    <font>
      <sz val="11"/>
      <color rgb="FF000000"/>
      <name val="Calibri"/>
      <family val="2"/>
    </font>
    <font>
      <b/>
      <u/>
      <sz val="10"/>
      <color rgb="FF000000"/>
      <name val="Arial"/>
      <family val="2"/>
    </font>
    <font>
      <sz val="9"/>
      <color rgb="FF000000"/>
      <name val="Calibri"/>
      <family val="2"/>
    </font>
    <font>
      <b/>
      <sz val="9"/>
      <color indexed="8"/>
      <name val="Calibri"/>
      <family val="2"/>
    </font>
    <font>
      <b/>
      <sz val="9"/>
      <color rgb="FF000000"/>
      <name val="Calibri"/>
      <family val="2"/>
    </font>
    <font>
      <b/>
      <sz val="11"/>
      <color rgb="FF000000"/>
      <name val="Calibri"/>
      <family val="2"/>
    </font>
    <font>
      <sz val="9"/>
      <name val="Calibri"/>
      <family val="2"/>
    </font>
    <font>
      <sz val="10"/>
      <name val="Calibri"/>
      <family val="2"/>
    </font>
    <font>
      <b/>
      <sz val="9"/>
      <color theme="1"/>
      <name val="Calibri"/>
      <family val="2"/>
      <scheme val="minor"/>
    </font>
    <font>
      <sz val="9"/>
      <color theme="1"/>
      <name val="Calibri"/>
      <family val="2"/>
      <scheme val="minor"/>
    </font>
    <font>
      <b/>
      <sz val="9"/>
      <name val="Calibri"/>
      <family val="2"/>
      <scheme val="minor"/>
    </font>
    <font>
      <b/>
      <sz val="9"/>
      <color indexed="8"/>
      <name val="Segoe UI"/>
      <family val="2"/>
    </font>
    <font>
      <sz val="9"/>
      <color indexed="8"/>
      <name val="Segoe UI"/>
      <family val="2"/>
    </font>
    <font>
      <b/>
      <u/>
      <sz val="9"/>
      <color theme="1"/>
      <name val="Calibri"/>
      <family val="2"/>
      <scheme val="minor"/>
    </font>
    <font>
      <b/>
      <sz val="14"/>
      <color rgb="FF0070C0"/>
      <name val="Calibri"/>
      <family val="2"/>
      <scheme val="minor"/>
    </font>
    <font>
      <sz val="9"/>
      <color indexed="8"/>
      <name val="Calibri"/>
      <family val="2"/>
    </font>
    <font>
      <b/>
      <u/>
      <sz val="9"/>
      <color rgb="FF000000"/>
      <name val="Calibri"/>
      <family val="2"/>
      <scheme val="minor"/>
    </font>
    <font>
      <sz val="9"/>
      <color rgb="FF000000"/>
      <name val="Calibri"/>
      <family val="2"/>
      <scheme val="minor"/>
    </font>
    <font>
      <sz val="9"/>
      <name val="Calibri"/>
      <family val="2"/>
      <scheme val="minor"/>
    </font>
    <font>
      <b/>
      <sz val="14"/>
      <color rgb="FF000000"/>
      <name val="Calibri"/>
      <family val="2"/>
    </font>
    <font>
      <b/>
      <sz val="12"/>
      <color rgb="FF000000"/>
      <name val="Calibri"/>
      <family val="2"/>
    </font>
    <font>
      <sz val="12"/>
      <color rgb="FF000000"/>
      <name val="Calibri"/>
      <family val="2"/>
    </font>
    <font>
      <u/>
      <sz val="12"/>
      <color indexed="8"/>
      <name val="Calibri"/>
      <family val="2"/>
    </font>
    <font>
      <sz val="12"/>
      <color indexed="8"/>
      <name val="Calibri"/>
      <family val="2"/>
    </font>
    <font>
      <sz val="12"/>
      <name val="Calibri"/>
      <family val="2"/>
    </font>
    <font>
      <sz val="10"/>
      <color rgb="FF000000"/>
      <name val="Calibri"/>
      <family val="2"/>
    </font>
    <font>
      <b/>
      <sz val="12"/>
      <name val="Calibri"/>
      <family val="2"/>
    </font>
    <font>
      <b/>
      <sz val="10"/>
      <name val="Calibri"/>
      <family val="2"/>
    </font>
    <font>
      <b/>
      <sz val="9"/>
      <color rgb="FF000000"/>
      <name val="Calibri"/>
      <family val="2"/>
      <scheme val="minor"/>
    </font>
  </fonts>
  <fills count="1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C9C9C9"/>
        <bgColor rgb="FF000000"/>
      </patternFill>
    </fill>
    <fill>
      <patternFill patternType="solid">
        <fgColor theme="0" tint="-4.9989318521683403E-2"/>
        <bgColor indexed="64"/>
      </patternFill>
    </fill>
    <fill>
      <patternFill patternType="solid">
        <fgColor rgb="FFFFFFFF"/>
        <bgColor rgb="FF000000"/>
      </patternFill>
    </fill>
    <fill>
      <patternFill patternType="solid">
        <fgColor theme="7" tint="0.59999389629810485"/>
        <bgColor indexed="64"/>
      </patternFill>
    </fill>
    <fill>
      <patternFill patternType="solid">
        <fgColor rgb="FFEDEDED"/>
        <bgColor rgb="FF000000"/>
      </patternFill>
    </fill>
    <fill>
      <patternFill patternType="solid">
        <fgColor theme="3" tint="0.79998168889431442"/>
        <bgColor indexed="64"/>
      </patternFill>
    </fill>
    <fill>
      <patternFill patternType="solid">
        <fgColor rgb="FFD6DCE4"/>
        <bgColor rgb="FF000000"/>
      </patternFill>
    </fill>
    <fill>
      <patternFill patternType="solid">
        <fgColor rgb="FFFFE699"/>
        <bgColor rgb="FF000000"/>
      </patternFill>
    </fill>
    <fill>
      <patternFill patternType="solid">
        <fgColor theme="0"/>
        <bgColor rgb="FF000000"/>
      </patternFill>
    </fill>
    <fill>
      <patternFill patternType="solid">
        <fgColor rgb="FF92D050"/>
        <bgColor rgb="FF000000"/>
      </patternFill>
    </fill>
    <fill>
      <patternFill patternType="solid">
        <fgColor theme="4" tint="0.79998168889431442"/>
        <bgColor indexed="64"/>
      </patternFill>
    </fill>
    <fill>
      <patternFill patternType="solid">
        <fgColor theme="6" tint="0.79998168889431442"/>
        <bgColor indexed="64"/>
      </patternFill>
    </fill>
    <fill>
      <patternFill patternType="solid">
        <fgColor rgb="FFBFBFBF"/>
        <bgColor rgb="FF000000"/>
      </patternFill>
    </fill>
    <fill>
      <patternFill patternType="solid">
        <fgColor rgb="FFF2F2F2"/>
        <bgColor rgb="FF000000"/>
      </patternFill>
    </fill>
  </fills>
  <borders count="9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rgb="FF000000"/>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right style="thin">
        <color rgb="FF000000"/>
      </right>
      <top/>
      <bottom/>
      <diagonal/>
    </border>
    <border>
      <left style="thin">
        <color rgb="FF000000"/>
      </left>
      <right style="thin">
        <color rgb="FF000000"/>
      </right>
      <top/>
      <bottom/>
      <diagonal/>
    </border>
    <border>
      <left style="thin">
        <color rgb="FF000000"/>
      </left>
      <right style="medium">
        <color indexed="64"/>
      </right>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style="mediumDashed">
        <color indexed="64"/>
      </top>
      <bottom style="thin">
        <color indexed="64"/>
      </bottom>
      <diagonal/>
    </border>
    <border>
      <left style="thin">
        <color indexed="64"/>
      </left>
      <right style="thin">
        <color indexed="64"/>
      </right>
      <top style="mediumDashed">
        <color indexed="64"/>
      </top>
      <bottom/>
      <diagonal/>
    </border>
    <border>
      <left style="thin">
        <color indexed="64"/>
      </left>
      <right style="thin">
        <color indexed="64"/>
      </right>
      <top style="mediumDashed">
        <color indexed="64"/>
      </top>
      <bottom style="thin">
        <color indexed="64"/>
      </bottom>
      <diagonal/>
    </border>
    <border>
      <left/>
      <right style="thin">
        <color indexed="64"/>
      </right>
      <top style="thin">
        <color indexed="64"/>
      </top>
      <bottom style="mediumDashed">
        <color indexed="64"/>
      </bottom>
      <diagonal/>
    </border>
    <border>
      <left style="thin">
        <color indexed="64"/>
      </left>
      <right style="thin">
        <color indexed="64"/>
      </right>
      <top/>
      <bottom style="mediumDashed">
        <color indexed="64"/>
      </bottom>
      <diagonal/>
    </border>
    <border>
      <left style="thin">
        <color indexed="64"/>
      </left>
      <right style="thin">
        <color indexed="64"/>
      </right>
      <top style="thin">
        <color indexed="64"/>
      </top>
      <bottom style="mediumDashed">
        <color indexed="64"/>
      </bottom>
      <diagonal/>
    </border>
    <border>
      <left style="thin">
        <color indexed="64"/>
      </left>
      <right style="mediumDashed">
        <color indexed="64"/>
      </right>
      <top/>
      <bottom/>
      <diagonal/>
    </border>
    <border>
      <left style="mediumDashed">
        <color indexed="64"/>
      </left>
      <right style="thin">
        <color indexed="64"/>
      </right>
      <top/>
      <bottom style="thin">
        <color indexed="64"/>
      </bottom>
      <diagonal/>
    </border>
    <border>
      <left style="thin">
        <color indexed="64"/>
      </left>
      <right style="mediumDashed">
        <color indexed="64"/>
      </right>
      <top/>
      <bottom style="thin">
        <color indexed="64"/>
      </bottom>
      <diagonal/>
    </border>
    <border>
      <left style="mediumDashed">
        <color indexed="64"/>
      </left>
      <right style="thin">
        <color indexed="64"/>
      </right>
      <top style="thin">
        <color indexed="64"/>
      </top>
      <bottom style="thin">
        <color indexed="64"/>
      </bottom>
      <diagonal/>
    </border>
    <border>
      <left style="thin">
        <color indexed="64"/>
      </left>
      <right style="mediumDashed">
        <color indexed="64"/>
      </right>
      <top style="thin">
        <color indexed="64"/>
      </top>
      <bottom style="thin">
        <color indexed="64"/>
      </bottom>
      <diagonal/>
    </border>
    <border>
      <left style="thin">
        <color indexed="64"/>
      </left>
      <right/>
      <top style="thin">
        <color indexed="64"/>
      </top>
      <bottom style="mediumDashed">
        <color indexed="64"/>
      </bottom>
      <diagonal/>
    </border>
    <border>
      <left style="thin">
        <color indexed="64"/>
      </left>
      <right style="mediumDashed">
        <color indexed="64"/>
      </right>
      <top/>
      <bottom style="mediumDashed">
        <color indexed="64"/>
      </bottom>
      <diagonal/>
    </border>
    <border>
      <left style="mediumDashed">
        <color indexed="64"/>
      </left>
      <right style="thin">
        <color indexed="64"/>
      </right>
      <top style="thin">
        <color indexed="64"/>
      </top>
      <bottom style="mediumDashed">
        <color indexed="64"/>
      </bottom>
      <diagonal/>
    </border>
    <border>
      <left style="thin">
        <color indexed="64"/>
      </left>
      <right style="mediumDashed">
        <color indexed="64"/>
      </right>
      <top style="thin">
        <color indexed="64"/>
      </top>
      <bottom style="mediumDashed">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style="thin">
        <color indexed="64"/>
      </top>
      <bottom style="thin">
        <color rgb="FFA6A6A6"/>
      </bottom>
      <diagonal/>
    </border>
    <border>
      <left/>
      <right/>
      <top style="thin">
        <color indexed="64"/>
      </top>
      <bottom style="thin">
        <color rgb="FFA6A6A6"/>
      </bottom>
      <diagonal/>
    </border>
    <border>
      <left/>
      <right style="thin">
        <color rgb="FFA6A6A6"/>
      </right>
      <top style="thin">
        <color indexed="64"/>
      </top>
      <bottom style="thin">
        <color rgb="FFA6A6A6"/>
      </bottom>
      <diagonal/>
    </border>
    <border>
      <left style="thin">
        <color rgb="FFA6A6A6"/>
      </left>
      <right style="medium">
        <color indexed="64"/>
      </right>
      <top/>
      <bottom style="thin">
        <color rgb="FFA6A6A6"/>
      </bottom>
      <diagonal/>
    </border>
    <border>
      <left style="medium">
        <color indexed="64"/>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medium">
        <color indexed="64"/>
      </left>
      <right/>
      <top style="thin">
        <color rgb="FFA6A6A6"/>
      </top>
      <bottom style="medium">
        <color indexed="64"/>
      </bottom>
      <diagonal/>
    </border>
    <border>
      <left/>
      <right/>
      <top style="thin">
        <color rgb="FFA6A6A6"/>
      </top>
      <bottom style="medium">
        <color indexed="64"/>
      </bottom>
      <diagonal/>
    </border>
    <border>
      <left/>
      <right style="thin">
        <color rgb="FFA6A6A6"/>
      </right>
      <top style="thin">
        <color rgb="FFA6A6A6"/>
      </top>
      <bottom style="medium">
        <color indexed="64"/>
      </bottom>
      <diagonal/>
    </border>
    <border>
      <left style="thin">
        <color rgb="FFA6A6A6"/>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rgb="FFA6A6A6"/>
      </left>
      <right style="thin">
        <color rgb="FFA6A6A6"/>
      </right>
      <top style="thin">
        <color rgb="FFA6A6A6"/>
      </top>
      <bottom style="thin">
        <color rgb="FFA6A6A6"/>
      </bottom>
      <diagonal/>
    </border>
    <border>
      <left style="thin">
        <color rgb="FFA6A6A6"/>
      </left>
      <right style="thin">
        <color rgb="FFA6A6A6"/>
      </right>
      <top/>
      <bottom style="thin">
        <color rgb="FFA6A6A6"/>
      </bottom>
      <diagonal/>
    </border>
    <border>
      <left style="thin">
        <color rgb="FFA6A6A6"/>
      </left>
      <right style="thin">
        <color rgb="FFA6A6A6"/>
      </right>
      <top style="thin">
        <color rgb="FFA6A6A6"/>
      </top>
      <bottom/>
      <diagonal/>
    </border>
    <border>
      <left style="thin">
        <color rgb="FFA6A6A6"/>
      </left>
      <right/>
      <top style="thin">
        <color rgb="FFA6A6A6"/>
      </top>
      <bottom style="thin">
        <color rgb="FFA6A6A6"/>
      </bottom>
      <diagonal/>
    </border>
    <border>
      <left style="thin">
        <color rgb="FFA6A6A6"/>
      </left>
      <right/>
      <top style="thin">
        <color rgb="FFA6A6A6"/>
      </top>
      <bottom style="thin">
        <color indexed="64"/>
      </bottom>
      <diagonal/>
    </border>
    <border>
      <left/>
      <right style="thin">
        <color rgb="FFA6A6A6"/>
      </right>
      <top style="thin">
        <color rgb="FFA6A6A6"/>
      </top>
      <bottom style="thin">
        <color indexed="64"/>
      </bottom>
      <diagonal/>
    </border>
    <border>
      <left style="thin">
        <color rgb="FFA6A6A6"/>
      </left>
      <right style="thin">
        <color rgb="FFA6A6A6"/>
      </right>
      <top style="thin">
        <color rgb="FFA6A6A6"/>
      </top>
      <bottom style="thin">
        <color indexed="64"/>
      </bottom>
      <diagonal/>
    </border>
    <border>
      <left style="thin">
        <color rgb="FFA6A6A6"/>
      </left>
      <right style="thin">
        <color rgb="FFA6A6A6"/>
      </right>
      <top/>
      <bottom/>
      <diagonal/>
    </border>
    <border>
      <left style="thin">
        <color rgb="FFA6A6A6"/>
      </left>
      <right/>
      <top style="thin">
        <color indexed="64"/>
      </top>
      <bottom style="thin">
        <color rgb="FFA6A6A6"/>
      </bottom>
      <diagonal/>
    </border>
    <border>
      <left style="medium">
        <color indexed="64"/>
      </left>
      <right/>
      <top style="thin">
        <color theme="1"/>
      </top>
      <bottom style="thin">
        <color indexed="64"/>
      </bottom>
      <diagonal/>
    </border>
    <border>
      <left/>
      <right style="thin">
        <color theme="1"/>
      </right>
      <top style="thin">
        <color theme="1"/>
      </top>
      <bottom style="thin">
        <color indexed="64"/>
      </bottom>
      <diagonal/>
    </border>
    <border>
      <left style="thin">
        <color theme="1"/>
      </left>
      <right style="thin">
        <color theme="1"/>
      </right>
      <top style="thin">
        <color theme="1"/>
      </top>
      <bottom/>
      <diagonal/>
    </border>
    <border>
      <left style="medium">
        <color indexed="64"/>
      </left>
      <right/>
      <top style="thin">
        <color theme="1"/>
      </top>
      <bottom/>
      <diagonal/>
    </border>
    <border>
      <left/>
      <right style="thin">
        <color theme="1"/>
      </right>
      <top style="thin">
        <color theme="1"/>
      </top>
      <bottom/>
      <diagonal/>
    </border>
    <border>
      <left style="thin">
        <color theme="1"/>
      </left>
      <right/>
      <top style="thin">
        <color theme="1"/>
      </top>
      <bottom style="thin">
        <color theme="1"/>
      </bottom>
      <diagonal/>
    </border>
    <border>
      <left style="thin">
        <color theme="1"/>
      </left>
      <right style="thin">
        <color theme="1"/>
      </right>
      <top/>
      <bottom/>
      <diagonal/>
    </border>
    <border>
      <left style="thin">
        <color theme="1"/>
      </left>
      <right style="medium">
        <color indexed="64"/>
      </right>
      <top style="thin">
        <color theme="1"/>
      </top>
      <bottom/>
      <diagonal/>
    </border>
  </borders>
  <cellStyleXfs count="11">
    <xf numFmtId="0" fontId="0" fillId="0" borderId="0"/>
    <xf numFmtId="0" fontId="2" fillId="0" borderId="0"/>
    <xf numFmtId="0" fontId="3" fillId="0" borderId="0"/>
    <xf numFmtId="165" fontId="2" fillId="0" borderId="0" applyFont="0" applyFill="0" applyBorder="0" applyAlignment="0" applyProtection="0"/>
    <xf numFmtId="9" fontId="2" fillId="0" borderId="0" applyFont="0" applyFill="0" applyBorder="0" applyAlignment="0" applyProtection="0"/>
    <xf numFmtId="166"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0" fontId="3" fillId="0" borderId="0"/>
    <xf numFmtId="165" fontId="2" fillId="0" borderId="0" applyFont="0" applyFill="0" applyBorder="0" applyAlignment="0" applyProtection="0"/>
    <xf numFmtId="9" fontId="2" fillId="0" borderId="0" applyFont="0" applyFill="0" applyBorder="0" applyAlignment="0" applyProtection="0"/>
  </cellStyleXfs>
  <cellXfs count="431">
    <xf numFmtId="0" fontId="0" fillId="0" borderId="0" xfId="0"/>
    <xf numFmtId="0" fontId="3" fillId="0" borderId="0" xfId="2" applyAlignment="1">
      <alignment wrapText="1"/>
    </xf>
    <xf numFmtId="0" fontId="5" fillId="5" borderId="16" xfId="2" applyFont="1" applyFill="1" applyBorder="1" applyAlignment="1" applyProtection="1">
      <alignment horizontal="center" vertical="center"/>
      <protection locked="0"/>
    </xf>
    <xf numFmtId="0" fontId="5" fillId="5" borderId="17" xfId="2" applyFont="1" applyFill="1" applyBorder="1" applyAlignment="1" applyProtection="1">
      <alignment horizontal="center" vertical="center"/>
      <protection locked="0"/>
    </xf>
    <xf numFmtId="0" fontId="5" fillId="5" borderId="18" xfId="2" applyFont="1" applyFill="1" applyBorder="1" applyAlignment="1" applyProtection="1">
      <alignment horizontal="center" vertical="center"/>
      <protection locked="0"/>
    </xf>
    <xf numFmtId="0" fontId="3" fillId="0" borderId="0" xfId="2" applyProtection="1">
      <protection locked="0"/>
    </xf>
    <xf numFmtId="0" fontId="6" fillId="0" borderId="8" xfId="2" applyFont="1" applyBorder="1" applyAlignment="1" applyProtection="1">
      <alignment horizontal="center" vertical="center"/>
      <protection locked="0"/>
    </xf>
    <xf numFmtId="0" fontId="6" fillId="0" borderId="0" xfId="2" applyFont="1" applyAlignment="1" applyProtection="1">
      <alignment horizontal="justify" vertical="center" wrapText="1"/>
      <protection locked="0"/>
    </xf>
    <xf numFmtId="0" fontId="6" fillId="0" borderId="0" xfId="2" applyFont="1" applyAlignment="1" applyProtection="1">
      <alignment horizontal="center" vertical="center"/>
      <protection locked="0"/>
    </xf>
    <xf numFmtId="0" fontId="7" fillId="0" borderId="0" xfId="2" applyFont="1" applyAlignment="1" applyProtection="1">
      <alignment horizontal="center" vertical="center"/>
      <protection locked="0"/>
    </xf>
    <xf numFmtId="0" fontId="7" fillId="0" borderId="19" xfId="2" applyFont="1" applyBorder="1" applyAlignment="1" applyProtection="1">
      <alignment horizontal="center" vertical="center"/>
      <protection locked="0"/>
    </xf>
    <xf numFmtId="0" fontId="5" fillId="5" borderId="20" xfId="2" applyFont="1" applyFill="1" applyBorder="1" applyAlignment="1" applyProtection="1">
      <alignment horizontal="center" vertical="center"/>
      <protection locked="0"/>
    </xf>
    <xf numFmtId="0" fontId="5" fillId="5" borderId="21" xfId="2" applyFont="1" applyFill="1" applyBorder="1" applyAlignment="1" applyProtection="1">
      <alignment horizontal="center" vertical="center"/>
      <protection locked="0"/>
    </xf>
    <xf numFmtId="0" fontId="5" fillId="5" borderId="5" xfId="2" applyFont="1" applyFill="1" applyBorder="1" applyAlignment="1" applyProtection="1">
      <alignment horizontal="center" vertical="center"/>
      <protection locked="0"/>
    </xf>
    <xf numFmtId="0" fontId="5" fillId="5" borderId="22" xfId="2" applyFont="1" applyFill="1" applyBorder="1" applyAlignment="1" applyProtection="1">
      <alignment horizontal="justify" vertical="center"/>
      <protection locked="0"/>
    </xf>
    <xf numFmtId="0" fontId="5" fillId="5" borderId="23" xfId="2" applyFont="1" applyFill="1" applyBorder="1" applyAlignment="1" applyProtection="1">
      <alignment horizontal="center" vertical="center" wrapText="1"/>
      <protection locked="0"/>
    </xf>
    <xf numFmtId="0" fontId="5" fillId="5" borderId="24" xfId="2" applyFont="1" applyFill="1" applyBorder="1" applyAlignment="1" applyProtection="1">
      <alignment horizontal="center" vertical="center"/>
      <protection locked="0"/>
    </xf>
    <xf numFmtId="0" fontId="5" fillId="5" borderId="25" xfId="2" applyFont="1" applyFill="1" applyBorder="1" applyAlignment="1" applyProtection="1">
      <alignment horizontal="center" vertical="center"/>
      <protection locked="0"/>
    </xf>
    <xf numFmtId="0" fontId="5" fillId="5" borderId="26" xfId="2" applyFont="1" applyFill="1" applyBorder="1" applyAlignment="1" applyProtection="1">
      <alignment horizontal="center" vertical="center"/>
      <protection locked="0"/>
    </xf>
    <xf numFmtId="0" fontId="5" fillId="5" borderId="27" xfId="2" applyFont="1" applyFill="1" applyBorder="1" applyAlignment="1" applyProtection="1">
      <alignment horizontal="center" vertical="center" wrapText="1"/>
      <protection locked="0"/>
    </xf>
    <xf numFmtId="0" fontId="8" fillId="6" borderId="0" xfId="2" applyFont="1" applyFill="1" applyProtection="1">
      <protection locked="0"/>
    </xf>
    <xf numFmtId="0" fontId="8" fillId="3" borderId="0" xfId="2" applyFont="1" applyFill="1" applyProtection="1">
      <protection locked="0"/>
    </xf>
    <xf numFmtId="0" fontId="8" fillId="4" borderId="4" xfId="2" applyFont="1" applyFill="1" applyBorder="1" applyProtection="1">
      <protection locked="0"/>
    </xf>
    <xf numFmtId="0" fontId="5" fillId="7" borderId="1" xfId="2" applyFont="1" applyFill="1" applyBorder="1" applyAlignment="1" applyProtection="1">
      <alignment horizontal="center" vertical="center"/>
      <protection locked="0"/>
    </xf>
    <xf numFmtId="0" fontId="9" fillId="0" borderId="4" xfId="2" applyFont="1" applyBorder="1" applyAlignment="1" applyProtection="1">
      <alignment horizontal="justify" vertical="center" wrapText="1"/>
      <protection locked="0"/>
    </xf>
    <xf numFmtId="0" fontId="9" fillId="0" borderId="5" xfId="2" applyFont="1" applyBorder="1" applyAlignment="1" applyProtection="1">
      <alignment horizontal="center" vertical="center" wrapText="1"/>
      <protection locked="0"/>
    </xf>
    <xf numFmtId="0" fontId="9" fillId="8" borderId="1" xfId="2" applyFont="1" applyFill="1" applyBorder="1" applyAlignment="1" applyProtection="1">
      <alignment horizontal="center" vertical="center" wrapText="1"/>
      <protection locked="0"/>
    </xf>
    <xf numFmtId="4" fontId="9" fillId="0" borderId="1" xfId="2" applyNumberFormat="1" applyFont="1" applyBorder="1" applyAlignment="1" applyProtection="1">
      <alignment horizontal="center" vertical="center" wrapText="1"/>
      <protection locked="0"/>
    </xf>
    <xf numFmtId="44" fontId="9" fillId="0" borderId="5" xfId="5" applyNumberFormat="1" applyFont="1" applyFill="1" applyBorder="1" applyAlignment="1" applyProtection="1">
      <alignment horizontal="center" vertical="center" wrapText="1"/>
      <protection locked="0"/>
    </xf>
    <xf numFmtId="4" fontId="9" fillId="0" borderId="2" xfId="2" applyNumberFormat="1" applyFont="1" applyBorder="1" applyAlignment="1" applyProtection="1">
      <alignment horizontal="center" vertical="center" wrapText="1"/>
      <protection locked="0"/>
    </xf>
    <xf numFmtId="44" fontId="9" fillId="9" borderId="28" xfId="5" applyNumberFormat="1" applyFont="1" applyFill="1" applyBorder="1" applyAlignment="1" applyProtection="1">
      <alignment horizontal="center" vertical="center" wrapText="1"/>
      <protection locked="0"/>
    </xf>
    <xf numFmtId="44" fontId="7" fillId="6" borderId="1" xfId="5" applyNumberFormat="1" applyFont="1" applyFill="1" applyBorder="1" applyAlignment="1" applyProtection="1">
      <alignment vertical="center"/>
      <protection locked="0"/>
    </xf>
    <xf numFmtId="44" fontId="7" fillId="3" borderId="1" xfId="5" applyNumberFormat="1" applyFont="1" applyFill="1" applyBorder="1" applyAlignment="1" applyProtection="1">
      <alignment vertical="center"/>
      <protection locked="0"/>
    </xf>
    <xf numFmtId="44" fontId="7" fillId="4" borderId="1" xfId="5" applyNumberFormat="1" applyFont="1" applyFill="1" applyBorder="1" applyAlignment="1" applyProtection="1">
      <alignment vertical="center"/>
      <protection locked="0"/>
    </xf>
    <xf numFmtId="0" fontId="9" fillId="0" borderId="29" xfId="2" applyFont="1" applyBorder="1" applyAlignment="1" applyProtection="1">
      <alignment horizontal="center" vertical="center" wrapText="1"/>
      <protection locked="0"/>
    </xf>
    <xf numFmtId="44" fontId="9" fillId="0" borderId="29" xfId="5" applyNumberFormat="1" applyFont="1" applyFill="1" applyBorder="1" applyAlignment="1" applyProtection="1">
      <alignment horizontal="center" vertical="center" wrapText="1"/>
      <protection locked="0"/>
    </xf>
    <xf numFmtId="44" fontId="9" fillId="9" borderId="30" xfId="5" applyNumberFormat="1" applyFont="1" applyFill="1" applyBorder="1" applyAlignment="1" applyProtection="1">
      <alignment horizontal="center" vertical="center" wrapText="1"/>
      <protection locked="0"/>
    </xf>
    <xf numFmtId="0" fontId="9" fillId="0" borderId="12" xfId="2" applyFont="1" applyBorder="1" applyAlignment="1" applyProtection="1">
      <alignment horizontal="justify" vertical="center" wrapText="1"/>
      <protection locked="0"/>
    </xf>
    <xf numFmtId="0" fontId="9" fillId="8" borderId="5" xfId="2" applyFont="1" applyFill="1" applyBorder="1" applyAlignment="1" applyProtection="1">
      <alignment horizontal="center" vertical="center" wrapText="1"/>
      <protection locked="0"/>
    </xf>
    <xf numFmtId="4" fontId="9" fillId="0" borderId="5" xfId="2" applyNumberFormat="1" applyFont="1" applyBorder="1" applyAlignment="1" applyProtection="1">
      <alignment horizontal="center" vertical="center" wrapText="1"/>
      <protection locked="0"/>
    </xf>
    <xf numFmtId="4" fontId="9" fillId="0" borderId="11" xfId="2" applyNumberFormat="1" applyFont="1" applyBorder="1" applyAlignment="1" applyProtection="1">
      <alignment horizontal="center" vertical="center" wrapText="1"/>
      <protection locked="0"/>
    </xf>
    <xf numFmtId="44" fontId="7" fillId="6" borderId="5" xfId="5" applyNumberFormat="1" applyFont="1" applyFill="1" applyBorder="1" applyAlignment="1" applyProtection="1">
      <alignment vertical="center"/>
      <protection locked="0"/>
    </xf>
    <xf numFmtId="44" fontId="7" fillId="3" borderId="5" xfId="5" applyNumberFormat="1" applyFont="1" applyFill="1" applyBorder="1" applyAlignment="1" applyProtection="1">
      <alignment vertical="center"/>
      <protection locked="0"/>
    </xf>
    <xf numFmtId="44" fontId="7" fillId="4" borderId="5" xfId="5" applyNumberFormat="1" applyFont="1" applyFill="1" applyBorder="1" applyAlignment="1" applyProtection="1">
      <alignment vertical="center"/>
      <protection locked="0"/>
    </xf>
    <xf numFmtId="0" fontId="9" fillId="0" borderId="31" xfId="2" applyFont="1" applyBorder="1" applyAlignment="1" applyProtection="1">
      <alignment horizontal="justify" vertical="center" wrapText="1"/>
      <protection locked="0"/>
    </xf>
    <xf numFmtId="0" fontId="9" fillId="0" borderId="32" xfId="2" applyFont="1" applyBorder="1" applyAlignment="1" applyProtection="1">
      <alignment horizontal="center" vertical="center" wrapText="1"/>
      <protection locked="0"/>
    </xf>
    <xf numFmtId="0" fontId="9" fillId="8" borderId="33" xfId="2" applyFont="1" applyFill="1" applyBorder="1" applyAlignment="1" applyProtection="1">
      <alignment horizontal="center" vertical="center" wrapText="1"/>
      <protection locked="0"/>
    </xf>
    <xf numFmtId="4" fontId="9" fillId="0" borderId="33" xfId="2" applyNumberFormat="1" applyFont="1" applyBorder="1" applyAlignment="1" applyProtection="1">
      <alignment horizontal="center" vertical="center" wrapText="1"/>
      <protection locked="0"/>
    </xf>
    <xf numFmtId="44" fontId="9" fillId="0" borderId="32" xfId="5" applyNumberFormat="1" applyFont="1" applyFill="1" applyBorder="1" applyAlignment="1" applyProtection="1">
      <alignment horizontal="center" vertical="center" wrapText="1"/>
      <protection locked="0"/>
    </xf>
    <xf numFmtId="4" fontId="9" fillId="0" borderId="32" xfId="2" applyNumberFormat="1" applyFont="1" applyBorder="1" applyAlignment="1" applyProtection="1">
      <alignment horizontal="center" vertical="center" wrapText="1"/>
      <protection locked="0"/>
    </xf>
    <xf numFmtId="44" fontId="9" fillId="9" borderId="32" xfId="5" applyNumberFormat="1" applyFont="1" applyFill="1" applyBorder="1" applyAlignment="1" applyProtection="1">
      <alignment horizontal="center" vertical="center" wrapText="1"/>
      <protection locked="0"/>
    </xf>
    <xf numFmtId="44" fontId="7" fillId="6" borderId="33" xfId="5" applyNumberFormat="1" applyFont="1" applyFill="1" applyBorder="1" applyAlignment="1" applyProtection="1">
      <alignment vertical="center"/>
      <protection locked="0"/>
    </xf>
    <xf numFmtId="44" fontId="7" fillId="3" borderId="33" xfId="5" applyNumberFormat="1" applyFont="1" applyFill="1" applyBorder="1" applyAlignment="1" applyProtection="1">
      <alignment vertical="center"/>
      <protection locked="0"/>
    </xf>
    <xf numFmtId="44" fontId="7" fillId="4" borderId="33" xfId="5" applyNumberFormat="1" applyFont="1" applyFill="1" applyBorder="1" applyAlignment="1" applyProtection="1">
      <alignment vertical="center"/>
      <protection locked="0"/>
    </xf>
    <xf numFmtId="4" fontId="9" fillId="0" borderId="29" xfId="2" applyNumberFormat="1" applyFont="1" applyBorder="1" applyAlignment="1" applyProtection="1">
      <alignment horizontal="center" vertical="center" wrapText="1"/>
      <protection locked="0"/>
    </xf>
    <xf numFmtId="44" fontId="9" fillId="9" borderId="29" xfId="5" applyNumberFormat="1" applyFont="1" applyFill="1" applyBorder="1" applyAlignment="1" applyProtection="1">
      <alignment horizontal="center" vertical="center" wrapText="1"/>
      <protection locked="0"/>
    </xf>
    <xf numFmtId="0" fontId="9" fillId="0" borderId="34" xfId="2" applyFont="1" applyBorder="1" applyAlignment="1" applyProtection="1">
      <alignment horizontal="justify" vertical="center" wrapText="1"/>
      <protection locked="0"/>
    </xf>
    <xf numFmtId="0" fontId="9" fillId="0" borderId="35" xfId="2" applyFont="1" applyBorder="1" applyAlignment="1" applyProtection="1">
      <alignment horizontal="center" vertical="center" wrapText="1"/>
      <protection locked="0"/>
    </xf>
    <xf numFmtId="0" fontId="9" fillId="8" borderId="36" xfId="2" applyFont="1" applyFill="1" applyBorder="1" applyAlignment="1" applyProtection="1">
      <alignment horizontal="center" vertical="center" wrapText="1"/>
      <protection locked="0"/>
    </xf>
    <xf numFmtId="4" fontId="9" fillId="0" borderId="36" xfId="2" applyNumberFormat="1" applyFont="1" applyBorder="1" applyAlignment="1" applyProtection="1">
      <alignment horizontal="center" vertical="center" wrapText="1"/>
      <protection locked="0"/>
    </xf>
    <xf numFmtId="44" fontId="9" fillId="0" borderId="35" xfId="5" applyNumberFormat="1" applyFont="1" applyFill="1" applyBorder="1" applyAlignment="1" applyProtection="1">
      <alignment horizontal="center" vertical="center" wrapText="1"/>
      <protection locked="0"/>
    </xf>
    <xf numFmtId="4" fontId="9" fillId="0" borderId="35" xfId="2" applyNumberFormat="1" applyFont="1" applyBorder="1" applyAlignment="1" applyProtection="1">
      <alignment horizontal="center" vertical="center" wrapText="1"/>
      <protection locked="0"/>
    </xf>
    <xf numFmtId="44" fontId="9" fillId="9" borderId="35" xfId="5" applyNumberFormat="1" applyFont="1" applyFill="1" applyBorder="1" applyAlignment="1" applyProtection="1">
      <alignment horizontal="center" vertical="center" wrapText="1"/>
      <protection locked="0"/>
    </xf>
    <xf numFmtId="44" fontId="7" fillId="6" borderId="36" xfId="5" applyNumberFormat="1" applyFont="1" applyFill="1" applyBorder="1" applyAlignment="1" applyProtection="1">
      <alignment vertical="center"/>
      <protection locked="0"/>
    </xf>
    <xf numFmtId="44" fontId="7" fillId="3" borderId="36" xfId="5" applyNumberFormat="1" applyFont="1" applyFill="1" applyBorder="1" applyAlignment="1" applyProtection="1">
      <alignment vertical="center"/>
      <protection locked="0"/>
    </xf>
    <xf numFmtId="44" fontId="7" fillId="4" borderId="36" xfId="5" applyNumberFormat="1" applyFont="1" applyFill="1" applyBorder="1" applyAlignment="1" applyProtection="1">
      <alignment vertical="center"/>
      <protection locked="0"/>
    </xf>
    <xf numFmtId="0" fontId="9" fillId="0" borderId="15" xfId="2" applyFont="1" applyBorder="1" applyAlignment="1" applyProtection="1">
      <alignment horizontal="justify" vertical="center" wrapText="1"/>
      <protection locked="0"/>
    </xf>
    <xf numFmtId="0" fontId="9" fillId="8" borderId="13" xfId="2" applyFont="1" applyFill="1" applyBorder="1" applyAlignment="1" applyProtection="1">
      <alignment horizontal="center" vertical="center" wrapText="1"/>
      <protection locked="0"/>
    </xf>
    <xf numFmtId="4" fontId="9" fillId="0" borderId="13" xfId="2" applyNumberFormat="1" applyFont="1" applyBorder="1" applyAlignment="1" applyProtection="1">
      <alignment horizontal="center" vertical="center" wrapText="1"/>
      <protection locked="0"/>
    </xf>
    <xf numFmtId="4" fontId="9" fillId="0" borderId="14" xfId="2" applyNumberFormat="1" applyFont="1" applyBorder="1" applyAlignment="1" applyProtection="1">
      <alignment horizontal="center" vertical="center" wrapText="1"/>
      <protection locked="0"/>
    </xf>
    <xf numFmtId="44" fontId="9" fillId="9" borderId="37" xfId="5" applyNumberFormat="1" applyFont="1" applyFill="1" applyBorder="1" applyAlignment="1" applyProtection="1">
      <alignment horizontal="center" vertical="center" wrapText="1"/>
      <protection locked="0"/>
    </xf>
    <xf numFmtId="44" fontId="7" fillId="6" borderId="38" xfId="5" applyNumberFormat="1" applyFont="1" applyFill="1" applyBorder="1" applyAlignment="1" applyProtection="1">
      <alignment vertical="center"/>
      <protection locked="0"/>
    </xf>
    <xf numFmtId="44" fontId="7" fillId="3" borderId="13" xfId="5" applyNumberFormat="1" applyFont="1" applyFill="1" applyBorder="1" applyAlignment="1" applyProtection="1">
      <alignment vertical="center"/>
      <protection locked="0"/>
    </xf>
    <xf numFmtId="44" fontId="7" fillId="4" borderId="39" xfId="5" applyNumberFormat="1" applyFont="1" applyFill="1" applyBorder="1" applyAlignment="1" applyProtection="1">
      <alignment vertical="center"/>
      <protection locked="0"/>
    </xf>
    <xf numFmtId="44" fontId="7" fillId="6" borderId="40" xfId="5" applyNumberFormat="1" applyFont="1" applyFill="1" applyBorder="1" applyAlignment="1" applyProtection="1">
      <alignment vertical="center"/>
      <protection locked="0"/>
    </xf>
    <xf numFmtId="44" fontId="7" fillId="4" borderId="41" xfId="5" applyNumberFormat="1" applyFont="1" applyFill="1" applyBorder="1" applyAlignment="1" applyProtection="1">
      <alignment vertical="center"/>
      <protection locked="0"/>
    </xf>
    <xf numFmtId="4" fontId="9" fillId="0" borderId="42" xfId="2" applyNumberFormat="1" applyFont="1" applyBorder="1" applyAlignment="1" applyProtection="1">
      <alignment horizontal="center" vertical="center" wrapText="1"/>
      <protection locked="0"/>
    </xf>
    <xf numFmtId="44" fontId="9" fillId="9" borderId="43" xfId="5" applyNumberFormat="1" applyFont="1" applyFill="1" applyBorder="1" applyAlignment="1" applyProtection="1">
      <alignment horizontal="center" vertical="center" wrapText="1"/>
      <protection locked="0"/>
    </xf>
    <xf numFmtId="44" fontId="7" fillId="6" borderId="44" xfId="5" applyNumberFormat="1" applyFont="1" applyFill="1" applyBorder="1" applyAlignment="1" applyProtection="1">
      <alignment vertical="center"/>
      <protection locked="0"/>
    </xf>
    <xf numFmtId="44" fontId="7" fillId="4" borderId="45" xfId="5" applyNumberFormat="1" applyFont="1" applyFill="1" applyBorder="1" applyAlignment="1" applyProtection="1">
      <alignment vertical="center"/>
      <protection locked="0"/>
    </xf>
    <xf numFmtId="0" fontId="9" fillId="0" borderId="13" xfId="2" applyFont="1" applyBorder="1" applyAlignment="1" applyProtection="1">
      <alignment horizontal="center" vertical="center" wrapText="1"/>
      <protection locked="0"/>
    </xf>
    <xf numFmtId="44" fontId="9" fillId="9" borderId="46" xfId="5" applyNumberFormat="1" applyFont="1" applyFill="1" applyBorder="1" applyAlignment="1" applyProtection="1">
      <alignment horizontal="center" vertical="center" wrapText="1"/>
      <protection locked="0"/>
    </xf>
    <xf numFmtId="4" fontId="9" fillId="0" borderId="1" xfId="2" applyNumberFormat="1" applyFont="1" applyBorder="1" applyAlignment="1" applyProtection="1">
      <alignment horizontal="center" vertical="center" wrapText="1"/>
      <protection locked="0"/>
    </xf>
    <xf numFmtId="44" fontId="7" fillId="6" borderId="13" xfId="5" applyNumberFormat="1" applyFont="1" applyFill="1" applyBorder="1" applyAlignment="1" applyProtection="1">
      <alignment vertical="center"/>
      <protection locked="0"/>
    </xf>
    <xf numFmtId="44" fontId="7" fillId="4" borderId="13" xfId="5" applyNumberFormat="1" applyFont="1" applyFill="1" applyBorder="1" applyAlignment="1" applyProtection="1">
      <alignment vertical="center"/>
      <protection locked="0"/>
    </xf>
    <xf numFmtId="44" fontId="9" fillId="0" borderId="13" xfId="5" applyNumberFormat="1" applyFont="1" applyFill="1" applyBorder="1" applyAlignment="1" applyProtection="1">
      <alignment horizontal="center" vertical="center" wrapText="1"/>
      <protection locked="0"/>
    </xf>
    <xf numFmtId="0" fontId="11" fillId="9" borderId="6" xfId="2" applyFont="1" applyFill="1" applyBorder="1" applyAlignment="1" applyProtection="1">
      <alignment horizontal="center" vertical="center"/>
      <protection locked="0"/>
    </xf>
    <xf numFmtId="0" fontId="11" fillId="9" borderId="3" xfId="2" applyFont="1" applyFill="1" applyBorder="1" applyAlignment="1" applyProtection="1">
      <alignment horizontal="center" vertical="center"/>
      <protection locked="0"/>
    </xf>
    <xf numFmtId="0" fontId="11" fillId="9" borderId="4" xfId="2" applyFont="1" applyFill="1" applyBorder="1" applyAlignment="1" applyProtection="1">
      <alignment horizontal="center" vertical="center"/>
      <protection locked="0"/>
    </xf>
    <xf numFmtId="44" fontId="11" fillId="9" borderId="1" xfId="5" applyNumberFormat="1" applyFont="1" applyFill="1" applyBorder="1" applyAlignment="1" applyProtection="1">
      <alignment horizontal="center" vertical="center" wrapText="1"/>
      <protection locked="0"/>
    </xf>
    <xf numFmtId="44" fontId="11" fillId="9" borderId="46" xfId="5" applyNumberFormat="1" applyFont="1" applyFill="1" applyBorder="1" applyAlignment="1" applyProtection="1">
      <alignment horizontal="center" vertical="center" wrapText="1"/>
      <protection locked="0"/>
    </xf>
    <xf numFmtId="44" fontId="11" fillId="9" borderId="47" xfId="5" applyNumberFormat="1" applyFont="1" applyFill="1" applyBorder="1" applyAlignment="1" applyProtection="1">
      <alignment horizontal="center" vertical="center" wrapText="1"/>
      <protection locked="0"/>
    </xf>
    <xf numFmtId="3" fontId="11" fillId="9" borderId="2" xfId="2" applyNumberFormat="1" applyFont="1" applyFill="1" applyBorder="1" applyAlignment="1" applyProtection="1">
      <alignment horizontal="center" vertical="center" wrapText="1"/>
      <protection locked="0"/>
    </xf>
    <xf numFmtId="3" fontId="11" fillId="9" borderId="3" xfId="2" applyNumberFormat="1" applyFont="1" applyFill="1" applyBorder="1" applyAlignment="1" applyProtection="1">
      <alignment horizontal="center" vertical="center" wrapText="1"/>
      <protection locked="0"/>
    </xf>
    <xf numFmtId="3" fontId="11" fillId="9" borderId="48" xfId="2" applyNumberFormat="1" applyFont="1" applyFill="1" applyBorder="1" applyAlignment="1" applyProtection="1">
      <alignment horizontal="center" vertical="center" wrapText="1"/>
      <protection locked="0"/>
    </xf>
    <xf numFmtId="0" fontId="11" fillId="9" borderId="9" xfId="2" applyFont="1" applyFill="1" applyBorder="1" applyAlignment="1" applyProtection="1">
      <alignment horizontal="center" vertical="center" wrapText="1"/>
      <protection locked="0"/>
    </xf>
    <xf numFmtId="0" fontId="11" fillId="9" borderId="10" xfId="2" applyFont="1" applyFill="1" applyBorder="1" applyAlignment="1" applyProtection="1">
      <alignment horizontal="center" vertical="center" wrapText="1"/>
      <protection locked="0"/>
    </xf>
    <xf numFmtId="0" fontId="11" fillId="9" borderId="49" xfId="2" applyFont="1" applyFill="1" applyBorder="1" applyAlignment="1" applyProtection="1">
      <alignment horizontal="center" vertical="center" wrapText="1"/>
      <protection locked="0"/>
    </xf>
    <xf numFmtId="44" fontId="12" fillId="9" borderId="50" xfId="2" applyNumberFormat="1" applyFont="1" applyFill="1" applyBorder="1" applyAlignment="1" applyProtection="1">
      <alignment horizontal="center" vertical="center"/>
      <protection locked="0"/>
    </xf>
    <xf numFmtId="44" fontId="12" fillId="9" borderId="10" xfId="2" applyNumberFormat="1" applyFont="1" applyFill="1" applyBorder="1" applyAlignment="1" applyProtection="1">
      <alignment horizontal="center" vertical="center"/>
      <protection locked="0"/>
    </xf>
    <xf numFmtId="44" fontId="12" fillId="9" borderId="51" xfId="2" applyNumberFormat="1" applyFont="1" applyFill="1" applyBorder="1" applyAlignment="1" applyProtection="1">
      <alignment horizontal="center" vertical="center"/>
      <protection locked="0"/>
    </xf>
    <xf numFmtId="0" fontId="7" fillId="0" borderId="0" xfId="2" applyFont="1" applyAlignment="1" applyProtection="1">
      <alignment horizontal="justify" vertical="center" wrapText="1"/>
      <protection locked="0"/>
    </xf>
    <xf numFmtId="0" fontId="7" fillId="0" borderId="0" xfId="2" applyFont="1" applyAlignment="1" applyProtection="1">
      <alignment vertical="center"/>
      <protection locked="0"/>
    </xf>
    <xf numFmtId="0" fontId="6" fillId="0" borderId="19" xfId="2" applyFont="1" applyBorder="1" applyAlignment="1" applyProtection="1">
      <alignment horizontal="center" vertical="center"/>
      <protection locked="0"/>
    </xf>
    <xf numFmtId="0" fontId="5" fillId="5" borderId="52" xfId="2" applyFont="1" applyFill="1" applyBorder="1" applyAlignment="1" applyProtection="1">
      <alignment horizontal="center" vertical="center"/>
      <protection locked="0"/>
    </xf>
    <xf numFmtId="0" fontId="5" fillId="5" borderId="5" xfId="2" applyFont="1" applyFill="1" applyBorder="1" applyAlignment="1" applyProtection="1">
      <alignment horizontal="justify" vertical="center" wrapText="1"/>
      <protection locked="0"/>
    </xf>
    <xf numFmtId="0" fontId="5" fillId="5" borderId="1" xfId="2" applyFont="1" applyFill="1" applyBorder="1" applyAlignment="1" applyProtection="1">
      <alignment horizontal="center" vertical="center"/>
      <protection locked="0"/>
    </xf>
    <xf numFmtId="0" fontId="5" fillId="5" borderId="1" xfId="2" applyFont="1" applyFill="1" applyBorder="1" applyAlignment="1" applyProtection="1">
      <alignment horizontal="center" vertical="center" wrapText="1"/>
      <protection locked="0"/>
    </xf>
    <xf numFmtId="0" fontId="5" fillId="5" borderId="47" xfId="2" applyFont="1" applyFill="1" applyBorder="1" applyAlignment="1" applyProtection="1">
      <alignment horizontal="center" vertical="center"/>
      <protection locked="0"/>
    </xf>
    <xf numFmtId="0" fontId="5" fillId="7" borderId="0" xfId="2" applyFont="1" applyFill="1" applyAlignment="1" applyProtection="1">
      <alignment horizontal="center" vertical="center"/>
      <protection locked="0"/>
    </xf>
    <xf numFmtId="0" fontId="5" fillId="5" borderId="53" xfId="2" applyFont="1" applyFill="1" applyBorder="1" applyAlignment="1" applyProtection="1">
      <alignment horizontal="center" vertical="center"/>
      <protection locked="0"/>
    </xf>
    <xf numFmtId="0" fontId="5" fillId="5" borderId="13" xfId="2" applyFont="1" applyFill="1" applyBorder="1" applyAlignment="1" applyProtection="1">
      <alignment horizontal="justify" vertical="center" wrapText="1"/>
      <protection locked="0"/>
    </xf>
    <xf numFmtId="0" fontId="11" fillId="0" borderId="7" xfId="2" applyFont="1" applyBorder="1" applyAlignment="1" applyProtection="1">
      <alignment horizontal="center" vertical="center" wrapText="1"/>
      <protection locked="0"/>
    </xf>
    <xf numFmtId="0" fontId="9" fillId="0" borderId="1" xfId="2" applyFont="1" applyBorder="1" applyAlignment="1" applyProtection="1">
      <alignment horizontal="justify" vertical="center" wrapText="1"/>
      <protection locked="0"/>
    </xf>
    <xf numFmtId="0" fontId="13" fillId="0" borderId="1" xfId="2" applyFont="1" applyBorder="1" applyAlignment="1" applyProtection="1">
      <alignment horizontal="center" vertical="center" wrapText="1"/>
      <protection locked="0"/>
    </xf>
    <xf numFmtId="44" fontId="9" fillId="0" borderId="1" xfId="5" applyNumberFormat="1" applyFont="1" applyFill="1" applyBorder="1" applyAlignment="1" applyProtection="1">
      <alignment horizontal="center" vertical="center" wrapText="1"/>
      <protection locked="0"/>
    </xf>
    <xf numFmtId="3" fontId="9" fillId="0" borderId="1" xfId="2" applyNumberFormat="1" applyFont="1" applyBorder="1" applyAlignment="1" applyProtection="1">
      <alignment horizontal="center" vertical="center" wrapText="1"/>
      <protection locked="0"/>
    </xf>
    <xf numFmtId="44" fontId="9" fillId="0" borderId="47" xfId="2" applyNumberFormat="1" applyFont="1" applyBorder="1" applyAlignment="1" applyProtection="1">
      <alignment horizontal="center" vertical="center" wrapText="1"/>
      <protection locked="0"/>
    </xf>
    <xf numFmtId="0" fontId="11" fillId="9" borderId="54" xfId="2" applyFont="1" applyFill="1" applyBorder="1" applyAlignment="1" applyProtection="1">
      <alignment horizontal="center" vertical="center"/>
      <protection locked="0"/>
    </xf>
    <xf numFmtId="0" fontId="11" fillId="9" borderId="55" xfId="2" applyFont="1" applyFill="1" applyBorder="1" applyAlignment="1" applyProtection="1">
      <alignment horizontal="center" vertical="center"/>
      <protection locked="0"/>
    </xf>
    <xf numFmtId="0" fontId="11" fillId="9" borderId="56" xfId="2" applyFont="1" applyFill="1" applyBorder="1" applyAlignment="1" applyProtection="1">
      <alignment horizontal="center" vertical="center"/>
      <protection locked="0"/>
    </xf>
    <xf numFmtId="44" fontId="11" fillId="9" borderId="57" xfId="2" applyNumberFormat="1" applyFont="1" applyFill="1" applyBorder="1" applyAlignment="1" applyProtection="1">
      <alignment horizontal="center" vertical="center" wrapText="1"/>
      <protection locked="0"/>
    </xf>
    <xf numFmtId="44" fontId="11" fillId="7" borderId="0" xfId="5" applyNumberFormat="1" applyFont="1" applyFill="1" applyBorder="1" applyAlignment="1" applyProtection="1">
      <alignment horizontal="center" vertical="center" wrapText="1"/>
      <protection locked="0"/>
    </xf>
    <xf numFmtId="0" fontId="11" fillId="9" borderId="58" xfId="2" applyFont="1" applyFill="1" applyBorder="1" applyAlignment="1" applyProtection="1">
      <alignment horizontal="center" vertical="center"/>
      <protection locked="0"/>
    </xf>
    <xf numFmtId="0" fontId="11" fillId="9" borderId="59" xfId="2" applyFont="1" applyFill="1" applyBorder="1" applyAlignment="1" applyProtection="1">
      <alignment horizontal="center" vertical="center"/>
      <protection locked="0"/>
    </xf>
    <xf numFmtId="0" fontId="11" fillId="9" borderId="60" xfId="2" applyFont="1" applyFill="1" applyBorder="1" applyAlignment="1" applyProtection="1">
      <alignment horizontal="center" vertical="center"/>
      <protection locked="0"/>
    </xf>
    <xf numFmtId="3" fontId="11" fillId="9" borderId="57" xfId="2" applyNumberFormat="1" applyFont="1" applyFill="1" applyBorder="1" applyAlignment="1" applyProtection="1">
      <alignment horizontal="center" vertical="center" wrapText="1"/>
      <protection locked="0"/>
    </xf>
    <xf numFmtId="3" fontId="11" fillId="7" borderId="0" xfId="2" applyNumberFormat="1" applyFont="1" applyFill="1" applyAlignment="1" applyProtection="1">
      <alignment horizontal="center" vertical="center" wrapText="1"/>
      <protection locked="0"/>
    </xf>
    <xf numFmtId="0" fontId="11" fillId="9" borderId="61" xfId="2" applyFont="1" applyFill="1" applyBorder="1" applyAlignment="1" applyProtection="1">
      <alignment horizontal="center" vertical="center"/>
      <protection locked="0"/>
    </xf>
    <xf numFmtId="0" fontId="11" fillId="9" borderId="62" xfId="2" applyFont="1" applyFill="1" applyBorder="1" applyAlignment="1" applyProtection="1">
      <alignment horizontal="center" vertical="center"/>
      <protection locked="0"/>
    </xf>
    <xf numFmtId="0" fontId="11" fillId="9" borderId="63" xfId="2" applyFont="1" applyFill="1" applyBorder="1" applyAlignment="1" applyProtection="1">
      <alignment horizontal="center" vertical="center"/>
      <protection locked="0"/>
    </xf>
    <xf numFmtId="44" fontId="11" fillId="9" borderId="64" xfId="2" applyNumberFormat="1" applyFont="1" applyFill="1" applyBorder="1" applyAlignment="1" applyProtection="1">
      <alignment horizontal="center" vertical="center" wrapText="1"/>
      <protection locked="0"/>
    </xf>
    <xf numFmtId="0" fontId="11" fillId="0" borderId="0" xfId="2" applyFont="1" applyAlignment="1" applyProtection="1">
      <alignment horizontal="center" vertical="center"/>
      <protection locked="0"/>
    </xf>
    <xf numFmtId="0" fontId="11" fillId="0" borderId="0" xfId="2" applyFont="1" applyAlignment="1" applyProtection="1">
      <alignment horizontal="justify" vertical="center" wrapText="1"/>
      <protection locked="0"/>
    </xf>
    <xf numFmtId="44" fontId="11" fillId="0" borderId="0" xfId="5" applyNumberFormat="1" applyFont="1" applyFill="1" applyBorder="1" applyAlignment="1" applyProtection="1">
      <alignment horizontal="center" vertical="center" wrapText="1"/>
      <protection locked="0"/>
    </xf>
    <xf numFmtId="0" fontId="7" fillId="7" borderId="0" xfId="2" applyFont="1" applyFill="1" applyAlignment="1" applyProtection="1">
      <alignment horizontal="center" vertical="center"/>
      <protection locked="0"/>
    </xf>
    <xf numFmtId="0" fontId="6" fillId="4" borderId="16" xfId="2" applyFont="1" applyFill="1" applyBorder="1" applyAlignment="1" applyProtection="1">
      <alignment horizontal="center" vertical="center"/>
      <protection locked="0"/>
    </xf>
    <xf numFmtId="0" fontId="6" fillId="4" borderId="17" xfId="2" applyFont="1" applyFill="1" applyBorder="1" applyAlignment="1" applyProtection="1">
      <alignment horizontal="center" vertical="center"/>
      <protection locked="0"/>
    </xf>
    <xf numFmtId="0" fontId="6" fillId="4" borderId="18" xfId="2" applyFont="1" applyFill="1" applyBorder="1" applyAlignment="1" applyProtection="1">
      <alignment horizontal="center" vertical="center"/>
      <protection locked="0"/>
    </xf>
    <xf numFmtId="0" fontId="8" fillId="6" borderId="0" xfId="2" applyFont="1" applyFill="1" applyAlignment="1" applyProtection="1">
      <alignment horizontal="center"/>
      <protection locked="0"/>
    </xf>
    <xf numFmtId="0" fontId="8" fillId="3" borderId="0" xfId="2" applyFont="1" applyFill="1" applyAlignment="1" applyProtection="1">
      <alignment horizontal="center"/>
      <protection locked="0"/>
    </xf>
    <xf numFmtId="0" fontId="8" fillId="4" borderId="4" xfId="2" applyFont="1" applyFill="1" applyBorder="1" applyAlignment="1" applyProtection="1">
      <alignment horizontal="center"/>
      <protection locked="0"/>
    </xf>
    <xf numFmtId="0" fontId="9" fillId="0" borderId="1" xfId="2" applyFont="1" applyBorder="1" applyAlignment="1" applyProtection="1">
      <alignment horizontal="center" vertical="center" wrapText="1"/>
      <protection locked="0"/>
    </xf>
    <xf numFmtId="44" fontId="9" fillId="0" borderId="47" xfId="5" applyNumberFormat="1" applyFont="1" applyFill="1" applyBorder="1" applyAlignment="1" applyProtection="1">
      <alignment horizontal="center" vertical="center" wrapText="1"/>
      <protection locked="0"/>
    </xf>
    <xf numFmtId="0" fontId="9" fillId="7" borderId="1" xfId="2" applyFont="1" applyFill="1" applyBorder="1" applyAlignment="1" applyProtection="1">
      <alignment horizontal="justify" vertical="center" wrapText="1"/>
      <protection locked="0"/>
    </xf>
    <xf numFmtId="0" fontId="9" fillId="7" borderId="1" xfId="2" applyFont="1" applyFill="1" applyBorder="1" applyAlignment="1" applyProtection="1">
      <alignment horizontal="center" vertical="center" wrapText="1"/>
      <protection locked="0"/>
    </xf>
    <xf numFmtId="3" fontId="9" fillId="7" borderId="1" xfId="2" applyNumberFormat="1" applyFont="1" applyFill="1" applyBorder="1" applyAlignment="1" applyProtection="1">
      <alignment horizontal="center" vertical="center" wrapText="1"/>
      <protection locked="0"/>
    </xf>
    <xf numFmtId="0" fontId="13" fillId="7" borderId="1" xfId="2" applyFont="1" applyFill="1" applyBorder="1" applyAlignment="1" applyProtection="1">
      <alignment horizontal="center" vertical="center" wrapText="1"/>
      <protection locked="0"/>
    </xf>
    <xf numFmtId="0" fontId="11" fillId="9" borderId="7" xfId="2" applyFont="1" applyFill="1" applyBorder="1" applyAlignment="1" applyProtection="1">
      <alignment horizontal="center" vertical="center"/>
      <protection locked="0"/>
    </xf>
    <xf numFmtId="0" fontId="11" fillId="9" borderId="1" xfId="2" applyFont="1" applyFill="1" applyBorder="1" applyAlignment="1" applyProtection="1">
      <alignment horizontal="center" vertical="center"/>
      <protection locked="0"/>
    </xf>
    <xf numFmtId="44" fontId="11" fillId="9" borderId="47" xfId="5" applyNumberFormat="1" applyFont="1" applyFill="1" applyBorder="1" applyAlignment="1" applyProtection="1">
      <alignment horizontal="center" vertical="center" wrapText="1"/>
      <protection locked="0"/>
    </xf>
    <xf numFmtId="3" fontId="11" fillId="9" borderId="47" xfId="2" applyNumberFormat="1" applyFont="1" applyFill="1" applyBorder="1" applyAlignment="1" applyProtection="1">
      <alignment horizontal="center" vertical="center" wrapText="1"/>
      <protection locked="0"/>
    </xf>
    <xf numFmtId="0" fontId="11" fillId="9" borderId="65" xfId="2" applyFont="1" applyFill="1" applyBorder="1" applyAlignment="1" applyProtection="1">
      <alignment horizontal="center" vertical="center"/>
      <protection locked="0"/>
    </xf>
    <xf numFmtId="0" fontId="11" fillId="9" borderId="66" xfId="2" applyFont="1" applyFill="1" applyBorder="1" applyAlignment="1" applyProtection="1">
      <alignment horizontal="center" vertical="center"/>
      <protection locked="0"/>
    </xf>
    <xf numFmtId="44" fontId="11" fillId="9" borderId="67" xfId="5" applyNumberFormat="1" applyFont="1" applyFill="1" applyBorder="1" applyAlignment="1" applyProtection="1">
      <alignment horizontal="center" vertical="center" wrapText="1"/>
      <protection locked="0"/>
    </xf>
    <xf numFmtId="0" fontId="14" fillId="0" borderId="0" xfId="2" applyFont="1" applyAlignment="1" applyProtection="1">
      <alignment horizontal="left" vertical="center" wrapText="1"/>
      <protection locked="0"/>
    </xf>
    <xf numFmtId="0" fontId="6" fillId="4" borderId="20" xfId="2" applyFont="1" applyFill="1" applyBorder="1" applyAlignment="1" applyProtection="1">
      <alignment horizontal="center" vertical="center"/>
      <protection locked="0"/>
    </xf>
    <xf numFmtId="0" fontId="6" fillId="4" borderId="21" xfId="2" applyFont="1" applyFill="1" applyBorder="1" applyAlignment="1" applyProtection="1">
      <alignment horizontal="center" vertical="center"/>
      <protection locked="0"/>
    </xf>
    <xf numFmtId="0" fontId="6" fillId="4" borderId="68" xfId="2" applyFont="1" applyFill="1" applyBorder="1" applyAlignment="1" applyProtection="1">
      <alignment horizontal="center" vertical="center"/>
      <protection locked="0"/>
    </xf>
    <xf numFmtId="0" fontId="3" fillId="0" borderId="0" xfId="2" applyAlignment="1" applyProtection="1">
      <alignment horizontal="center" vertical="center"/>
      <protection locked="0"/>
    </xf>
    <xf numFmtId="0" fontId="5" fillId="5" borderId="1" xfId="2" applyFont="1" applyFill="1" applyBorder="1" applyAlignment="1" applyProtection="1">
      <alignment horizontal="center" vertical="center"/>
      <protection locked="0"/>
    </xf>
    <xf numFmtId="0" fontId="5" fillId="5" borderId="1" xfId="2" applyFont="1" applyFill="1" applyBorder="1" applyAlignment="1" applyProtection="1">
      <alignment horizontal="justify" vertical="center" wrapText="1"/>
      <protection locked="0"/>
    </xf>
    <xf numFmtId="0" fontId="3" fillId="0" borderId="1" xfId="2" applyBorder="1" applyAlignment="1" applyProtection="1">
      <alignment horizontal="center" vertical="center"/>
      <protection locked="0"/>
    </xf>
    <xf numFmtId="0" fontId="8" fillId="6" borderId="1" xfId="2" applyFont="1" applyFill="1" applyBorder="1" applyAlignment="1" applyProtection="1">
      <alignment horizontal="center" vertical="center"/>
      <protection locked="0"/>
    </xf>
    <xf numFmtId="0" fontId="8" fillId="3" borderId="1" xfId="2" applyFont="1" applyFill="1" applyBorder="1" applyAlignment="1" applyProtection="1">
      <alignment horizontal="center" vertical="center"/>
      <protection locked="0"/>
    </xf>
    <xf numFmtId="0" fontId="8" fillId="4" borderId="1" xfId="2" applyFont="1" applyFill="1" applyBorder="1" applyAlignment="1" applyProtection="1">
      <alignment horizontal="center" vertical="center"/>
      <protection locked="0"/>
    </xf>
    <xf numFmtId="0" fontId="11" fillId="0" borderId="1" xfId="2" applyFont="1" applyBorder="1" applyAlignment="1" applyProtection="1">
      <alignment horizontal="center" vertical="center" wrapText="1"/>
      <protection locked="0"/>
    </xf>
    <xf numFmtId="166" fontId="9" fillId="0" borderId="1" xfId="5" applyFont="1" applyFill="1" applyBorder="1" applyAlignment="1" applyProtection="1">
      <alignment horizontal="center" vertical="center" wrapText="1"/>
      <protection locked="0"/>
    </xf>
    <xf numFmtId="166" fontId="0" fillId="0" borderId="1" xfId="5" applyFont="1" applyBorder="1" applyAlignment="1" applyProtection="1">
      <alignment horizontal="center" vertical="center"/>
      <protection locked="0"/>
    </xf>
    <xf numFmtId="0" fontId="11" fillId="9" borderId="53" xfId="2" applyFont="1" applyFill="1" applyBorder="1" applyAlignment="1" applyProtection="1">
      <alignment horizontal="center" vertical="center"/>
      <protection locked="0"/>
    </xf>
    <xf numFmtId="0" fontId="11" fillId="9" borderId="13" xfId="2" applyFont="1" applyFill="1" applyBorder="1" applyAlignment="1" applyProtection="1">
      <alignment horizontal="center" vertical="center"/>
      <protection locked="0"/>
    </xf>
    <xf numFmtId="44" fontId="11" fillId="9" borderId="46" xfId="5" applyNumberFormat="1" applyFont="1" applyFill="1" applyBorder="1" applyAlignment="1" applyProtection="1">
      <alignment horizontal="center" vertical="center" wrapText="1"/>
      <protection locked="0"/>
    </xf>
    <xf numFmtId="0" fontId="3" fillId="0" borderId="0" xfId="2" applyAlignment="1" applyProtection="1">
      <alignment horizontal="justify"/>
      <protection locked="0"/>
    </xf>
    <xf numFmtId="0" fontId="15" fillId="10" borderId="69" xfId="2" applyFont="1" applyFill="1" applyBorder="1" applyAlignment="1">
      <alignment horizontal="center" vertical="center" wrapText="1"/>
    </xf>
    <xf numFmtId="0" fontId="15" fillId="10" borderId="70" xfId="2" applyFont="1" applyFill="1" applyBorder="1" applyAlignment="1">
      <alignment horizontal="center" vertical="center" wrapText="1"/>
    </xf>
    <xf numFmtId="0" fontId="15" fillId="10" borderId="71" xfId="2" applyFont="1" applyFill="1" applyBorder="1" applyAlignment="1">
      <alignment horizontal="center" vertical="center" wrapText="1"/>
    </xf>
    <xf numFmtId="0" fontId="3" fillId="0" borderId="0" xfId="2"/>
    <xf numFmtId="0" fontId="15" fillId="10" borderId="7" xfId="2" applyFont="1" applyFill="1" applyBorder="1" applyAlignment="1">
      <alignment horizontal="center" vertical="center" wrapText="1"/>
    </xf>
    <xf numFmtId="0" fontId="15" fillId="10" borderId="1" xfId="2" applyFont="1" applyFill="1" applyBorder="1" applyAlignment="1">
      <alignment horizontal="center" vertical="center" wrapText="1"/>
    </xf>
    <xf numFmtId="0" fontId="15" fillId="10" borderId="47" xfId="2" applyFont="1" applyFill="1" applyBorder="1" applyAlignment="1">
      <alignment horizontal="center" vertical="center" wrapText="1"/>
    </xf>
    <xf numFmtId="0" fontId="16" fillId="0" borderId="7" xfId="2" applyFont="1" applyBorder="1" applyAlignment="1">
      <alignment horizontal="center" vertical="center" wrapText="1"/>
    </xf>
    <xf numFmtId="0" fontId="15" fillId="0" borderId="1" xfId="2" applyFont="1" applyBorder="1" applyAlignment="1">
      <alignment horizontal="center" vertical="center" wrapText="1"/>
    </xf>
    <xf numFmtId="0" fontId="16" fillId="0" borderId="1" xfId="2" applyFont="1" applyBorder="1" applyAlignment="1">
      <alignment horizontal="center" vertical="center" wrapText="1"/>
    </xf>
    <xf numFmtId="166" fontId="16" fillId="0" borderId="1" xfId="5" applyFont="1" applyBorder="1" applyAlignment="1">
      <alignment horizontal="center" vertical="center" wrapText="1"/>
    </xf>
    <xf numFmtId="166" fontId="16" fillId="0" borderId="1" xfId="5" applyFont="1" applyBorder="1" applyAlignment="1">
      <alignment horizontal="center" vertical="center" wrapText="1"/>
    </xf>
    <xf numFmtId="166" fontId="16" fillId="0" borderId="47" xfId="5" applyFont="1" applyBorder="1" applyAlignment="1">
      <alignment horizontal="center" vertical="center" wrapText="1"/>
    </xf>
    <xf numFmtId="0" fontId="16" fillId="0" borderId="1" xfId="2" applyFont="1" applyBorder="1" applyAlignment="1">
      <alignment horizontal="center" vertical="center" wrapText="1"/>
    </xf>
    <xf numFmtId="0" fontId="16" fillId="0" borderId="1" xfId="2" applyFont="1" applyBorder="1" applyAlignment="1">
      <alignment vertical="center" wrapText="1"/>
    </xf>
    <xf numFmtId="0" fontId="16" fillId="0" borderId="47" xfId="2" applyFont="1" applyBorder="1" applyAlignment="1">
      <alignment horizontal="center" vertical="center" wrapText="1"/>
    </xf>
    <xf numFmtId="0" fontId="16" fillId="0" borderId="5" xfId="2" applyFont="1" applyBorder="1" applyAlignment="1">
      <alignment horizontal="center" vertical="center" wrapText="1"/>
    </xf>
    <xf numFmtId="0" fontId="16" fillId="0" borderId="13" xfId="2" applyFont="1" applyBorder="1" applyAlignment="1">
      <alignment horizontal="center" vertical="center" wrapText="1"/>
    </xf>
    <xf numFmtId="0" fontId="16" fillId="0" borderId="65" xfId="2" applyFont="1" applyBorder="1" applyAlignment="1">
      <alignment horizontal="center" vertical="center" wrapText="1"/>
    </xf>
    <xf numFmtId="0" fontId="16" fillId="0" borderId="66" xfId="2" applyFont="1" applyBorder="1" applyAlignment="1">
      <alignment horizontal="center" vertical="center" wrapText="1"/>
    </xf>
    <xf numFmtId="0" fontId="16" fillId="0" borderId="66" xfId="2" applyFont="1" applyBorder="1" applyAlignment="1">
      <alignment vertical="center" wrapText="1"/>
    </xf>
    <xf numFmtId="0" fontId="16" fillId="0" borderId="29" xfId="2" applyFont="1" applyBorder="1" applyAlignment="1">
      <alignment horizontal="center" vertical="center" wrapText="1"/>
    </xf>
    <xf numFmtId="166" fontId="16" fillId="0" borderId="66" xfId="5" applyFont="1" applyBorder="1" applyAlignment="1">
      <alignment horizontal="center" vertical="center" wrapText="1"/>
    </xf>
    <xf numFmtId="0" fontId="16" fillId="0" borderId="67" xfId="2" applyFont="1" applyBorder="1" applyAlignment="1">
      <alignment horizontal="center" vertical="center" wrapText="1"/>
    </xf>
    <xf numFmtId="0" fontId="16" fillId="0" borderId="72" xfId="2" applyFont="1" applyBorder="1" applyAlignment="1">
      <alignment horizontal="center" vertical="center" wrapText="1"/>
    </xf>
    <xf numFmtId="0" fontId="17" fillId="2" borderId="0" xfId="2" applyFont="1" applyFill="1" applyAlignment="1">
      <alignment horizontal="center" vertical="center"/>
    </xf>
    <xf numFmtId="0" fontId="17" fillId="10" borderId="69" xfId="2" applyFont="1" applyFill="1" applyBorder="1" applyAlignment="1">
      <alignment horizontal="center" vertical="center"/>
    </xf>
    <xf numFmtId="0" fontId="17" fillId="10" borderId="70" xfId="2" applyFont="1" applyFill="1" applyBorder="1" applyAlignment="1">
      <alignment horizontal="center" vertical="center"/>
    </xf>
    <xf numFmtId="0" fontId="17" fillId="10" borderId="71" xfId="2" applyFont="1" applyFill="1" applyBorder="1" applyAlignment="1">
      <alignment horizontal="center" vertical="center"/>
    </xf>
    <xf numFmtId="0" fontId="16" fillId="2" borderId="0" xfId="2" applyFont="1" applyFill="1" applyAlignment="1">
      <alignment horizontal="center" vertical="center" wrapText="1"/>
    </xf>
    <xf numFmtId="0" fontId="16" fillId="0" borderId="7" xfId="2" quotePrefix="1" applyFont="1" applyBorder="1" applyAlignment="1">
      <alignment horizontal="center" vertical="center" wrapText="1"/>
    </xf>
    <xf numFmtId="0" fontId="16" fillId="0" borderId="1" xfId="2" quotePrefix="1" applyFont="1" applyBorder="1" applyAlignment="1">
      <alignment horizontal="center" vertical="center" wrapText="1"/>
    </xf>
    <xf numFmtId="0" fontId="16" fillId="0" borderId="47" xfId="2" quotePrefix="1" applyFont="1" applyBorder="1" applyAlignment="1">
      <alignment horizontal="center" vertical="center" wrapText="1"/>
    </xf>
    <xf numFmtId="0" fontId="15" fillId="2" borderId="0" xfId="2" applyFont="1" applyFill="1" applyAlignment="1">
      <alignment horizontal="center" vertical="center" wrapText="1"/>
    </xf>
    <xf numFmtId="0" fontId="3" fillId="2" borderId="0" xfId="2" applyFill="1"/>
    <xf numFmtId="8" fontId="16" fillId="0" borderId="1" xfId="2" applyNumberFormat="1" applyFont="1" applyBorder="1" applyAlignment="1">
      <alignment horizontal="center" vertical="center" wrapText="1"/>
    </xf>
    <xf numFmtId="0" fontId="6" fillId="0" borderId="0" xfId="2" applyFont="1" applyAlignment="1">
      <alignment vertical="center"/>
    </xf>
    <xf numFmtId="0" fontId="5" fillId="11" borderId="73" xfId="2" applyFont="1" applyFill="1" applyBorder="1" applyAlignment="1">
      <alignment horizontal="center" vertical="center" wrapText="1"/>
    </xf>
    <xf numFmtId="43" fontId="5" fillId="11" borderId="73" xfId="2" applyNumberFormat="1" applyFont="1" applyFill="1" applyBorder="1" applyAlignment="1">
      <alignment vertical="center" wrapText="1"/>
    </xf>
    <xf numFmtId="43" fontId="5" fillId="11" borderId="73" xfId="2" applyNumberFormat="1" applyFont="1" applyFill="1" applyBorder="1" applyAlignment="1">
      <alignment horizontal="center" vertical="center"/>
    </xf>
    <xf numFmtId="0" fontId="11" fillId="11" borderId="73" xfId="2" applyFont="1" applyFill="1" applyBorder="1" applyAlignment="1">
      <alignment horizontal="center" vertical="center"/>
    </xf>
    <xf numFmtId="0" fontId="13" fillId="7" borderId="73" xfId="2" applyFont="1" applyFill="1" applyBorder="1" applyAlignment="1">
      <alignment horizontal="center" vertical="center" wrapText="1"/>
    </xf>
    <xf numFmtId="0" fontId="13" fillId="7" borderId="73" xfId="2" applyFont="1" applyFill="1" applyBorder="1" applyAlignment="1">
      <alignment vertical="center" wrapText="1"/>
    </xf>
    <xf numFmtId="10" fontId="9" fillId="7" borderId="73" xfId="6" applyNumberFormat="1" applyFont="1" applyFill="1" applyBorder="1" applyAlignment="1">
      <alignment horizontal="center" vertical="center"/>
    </xf>
    <xf numFmtId="168" fontId="9" fillId="7" borderId="73" xfId="2" applyNumberFormat="1" applyFont="1" applyFill="1" applyBorder="1" applyAlignment="1">
      <alignment horizontal="center" vertical="center"/>
    </xf>
    <xf numFmtId="0" fontId="9" fillId="0" borderId="73" xfId="2" applyFont="1" applyBorder="1" applyAlignment="1">
      <alignment vertical="center"/>
    </xf>
    <xf numFmtId="10" fontId="13" fillId="7" borderId="73" xfId="6" applyNumberFormat="1" applyFont="1" applyFill="1" applyBorder="1" applyAlignment="1">
      <alignment horizontal="center" vertical="center"/>
    </xf>
    <xf numFmtId="10" fontId="13" fillId="12" borderId="73" xfId="6" applyNumberFormat="1" applyFont="1" applyFill="1" applyBorder="1" applyAlignment="1">
      <alignment horizontal="center" vertical="center"/>
    </xf>
    <xf numFmtId="168" fontId="9" fillId="12" borderId="73" xfId="2" applyNumberFormat="1" applyFont="1" applyFill="1" applyBorder="1" applyAlignment="1">
      <alignment horizontal="center" vertical="center" wrapText="1"/>
    </xf>
    <xf numFmtId="0" fontId="9" fillId="7" borderId="73" xfId="2" applyFont="1" applyFill="1" applyBorder="1" applyAlignment="1">
      <alignment vertical="center" wrapText="1"/>
    </xf>
    <xf numFmtId="0" fontId="5" fillId="11" borderId="73" xfId="2" applyFont="1" applyFill="1" applyBorder="1" applyAlignment="1">
      <alignment vertical="center" wrapText="1"/>
    </xf>
    <xf numFmtId="10" fontId="5" fillId="11" borderId="73" xfId="6" applyNumberFormat="1" applyFont="1" applyFill="1" applyBorder="1" applyAlignment="1">
      <alignment horizontal="center" vertical="center" wrapText="1"/>
    </xf>
    <xf numFmtId="0" fontId="9" fillId="0" borderId="0" xfId="2" applyFont="1" applyAlignment="1">
      <alignment vertical="center"/>
    </xf>
    <xf numFmtId="0" fontId="7" fillId="0" borderId="0" xfId="2" applyFont="1"/>
    <xf numFmtId="0" fontId="5" fillId="7" borderId="0" xfId="2" applyFont="1" applyFill="1" applyAlignment="1">
      <alignment horizontal="left" vertical="center"/>
    </xf>
    <xf numFmtId="0" fontId="5" fillId="11" borderId="74" xfId="2" applyFont="1" applyFill="1" applyBorder="1" applyAlignment="1">
      <alignment horizontal="center" vertical="center" wrapText="1"/>
    </xf>
    <xf numFmtId="10" fontId="9" fillId="0" borderId="73" xfId="6" applyNumberFormat="1" applyFont="1" applyFill="1" applyBorder="1" applyAlignment="1">
      <alignment horizontal="center" vertical="center"/>
    </xf>
    <xf numFmtId="168" fontId="9" fillId="0" borderId="73" xfId="2" quotePrefix="1" applyNumberFormat="1" applyFont="1" applyBorder="1" applyAlignment="1">
      <alignment horizontal="center" vertical="center"/>
    </xf>
    <xf numFmtId="10" fontId="9" fillId="12" borderId="73" xfId="6" applyNumberFormat="1" applyFont="1" applyFill="1" applyBorder="1" applyAlignment="1">
      <alignment horizontal="center" vertical="center"/>
    </xf>
    <xf numFmtId="0" fontId="9" fillId="12" borderId="73" xfId="2" quotePrefix="1" applyFont="1" applyFill="1" applyBorder="1" applyAlignment="1">
      <alignment horizontal="center" vertical="center"/>
    </xf>
    <xf numFmtId="0" fontId="9" fillId="0" borderId="73" xfId="2" applyFont="1" applyBorder="1" applyAlignment="1">
      <alignment vertical="center" wrapText="1"/>
    </xf>
    <xf numFmtId="16" fontId="3" fillId="0" borderId="0" xfId="2" applyNumberFormat="1"/>
    <xf numFmtId="10" fontId="7" fillId="0" borderId="0" xfId="6" applyNumberFormat="1" applyFont="1" applyFill="1" applyBorder="1"/>
    <xf numFmtId="0" fontId="5" fillId="7" borderId="0" xfId="2" applyFont="1" applyFill="1" applyAlignment="1">
      <alignment vertical="center" wrapText="1"/>
    </xf>
    <xf numFmtId="0" fontId="11" fillId="11" borderId="75" xfId="2" applyFont="1" applyFill="1" applyBorder="1" applyAlignment="1">
      <alignment horizontal="center" vertical="center"/>
    </xf>
    <xf numFmtId="9" fontId="13" fillId="7" borderId="73" xfId="5" applyNumberFormat="1" applyFont="1" applyFill="1" applyBorder="1" applyAlignment="1">
      <alignment horizontal="center" vertical="center"/>
    </xf>
    <xf numFmtId="168" fontId="9" fillId="7" borderId="76" xfId="2" applyNumberFormat="1" applyFont="1" applyFill="1" applyBorder="1" applyAlignment="1">
      <alignment horizontal="center" vertical="center"/>
    </xf>
    <xf numFmtId="0" fontId="9" fillId="0" borderId="1" xfId="2" applyFont="1" applyBorder="1" applyAlignment="1">
      <alignment vertical="center"/>
    </xf>
    <xf numFmtId="2" fontId="3" fillId="0" borderId="0" xfId="2" applyNumberFormat="1"/>
    <xf numFmtId="0" fontId="9" fillId="0" borderId="1" xfId="2" applyFont="1" applyBorder="1" applyAlignment="1">
      <alignment vertical="center" wrapText="1"/>
    </xf>
    <xf numFmtId="10" fontId="3" fillId="0" borderId="0" xfId="2" applyNumberFormat="1"/>
    <xf numFmtId="0" fontId="9" fillId="7" borderId="76" xfId="2" applyFont="1" applyFill="1" applyBorder="1" applyAlignment="1">
      <alignment horizontal="center" vertical="center"/>
    </xf>
    <xf numFmtId="0" fontId="9" fillId="0" borderId="5" xfId="2" applyFont="1" applyBorder="1" applyAlignment="1">
      <alignment horizontal="center" vertical="center" wrapText="1"/>
    </xf>
    <xf numFmtId="0" fontId="9" fillId="0" borderId="29" xfId="2" applyFont="1" applyBorder="1" applyAlignment="1">
      <alignment horizontal="center" vertical="center"/>
    </xf>
    <xf numFmtId="0" fontId="11" fillId="11" borderId="77" xfId="2" applyFont="1" applyFill="1" applyBorder="1" applyAlignment="1">
      <alignment vertical="center"/>
    </xf>
    <xf numFmtId="0" fontId="11" fillId="11" borderId="78" xfId="2" applyFont="1" applyFill="1" applyBorder="1" applyAlignment="1">
      <alignment vertical="center"/>
    </xf>
    <xf numFmtId="0" fontId="9" fillId="13" borderId="1" xfId="2" applyFont="1" applyFill="1" applyBorder="1" applyAlignment="1">
      <alignment vertical="center"/>
    </xf>
    <xf numFmtId="10" fontId="9" fillId="0" borderId="1" xfId="6" applyNumberFormat="1" applyFont="1" applyFill="1" applyBorder="1" applyAlignment="1">
      <alignment vertical="center"/>
    </xf>
    <xf numFmtId="2" fontId="5" fillId="11" borderId="73" xfId="2" applyNumberFormat="1" applyFont="1" applyFill="1" applyBorder="1" applyAlignment="1">
      <alignment horizontal="center" vertical="center" wrapText="1"/>
    </xf>
    <xf numFmtId="2" fontId="5" fillId="11" borderId="76" xfId="2" applyNumberFormat="1" applyFont="1" applyFill="1" applyBorder="1" applyAlignment="1">
      <alignment horizontal="center" vertical="center" wrapText="1"/>
    </xf>
    <xf numFmtId="0" fontId="9" fillId="0" borderId="13" xfId="2" applyFont="1" applyBorder="1" applyAlignment="1">
      <alignment horizontal="center" vertical="center"/>
    </xf>
    <xf numFmtId="2" fontId="13" fillId="7" borderId="73" xfId="7" applyNumberFormat="1" applyFont="1" applyFill="1" applyBorder="1" applyAlignment="1">
      <alignment horizontal="center" vertical="center"/>
    </xf>
    <xf numFmtId="2" fontId="13" fillId="7" borderId="76" xfId="7" applyNumberFormat="1" applyFont="1" applyFill="1" applyBorder="1" applyAlignment="1">
      <alignment horizontal="center" vertical="center"/>
    </xf>
    <xf numFmtId="0" fontId="13" fillId="7" borderId="79" xfId="2" applyFont="1" applyFill="1" applyBorder="1" applyAlignment="1">
      <alignment horizontal="center" vertical="center" wrapText="1"/>
    </xf>
    <xf numFmtId="2" fontId="13" fillId="7" borderId="79" xfId="7" applyNumberFormat="1" applyFont="1" applyFill="1" applyBorder="1" applyAlignment="1">
      <alignment horizontal="center" vertical="center"/>
    </xf>
    <xf numFmtId="2" fontId="13" fillId="7" borderId="77" xfId="7" applyNumberFormat="1" applyFont="1" applyFill="1" applyBorder="1" applyAlignment="1">
      <alignment horizontal="center" vertical="center"/>
    </xf>
    <xf numFmtId="0" fontId="13" fillId="7" borderId="80" xfId="2" applyFont="1" applyFill="1" applyBorder="1" applyAlignment="1">
      <alignment horizontal="center" vertical="center" wrapText="1"/>
    </xf>
    <xf numFmtId="2" fontId="13" fillId="7" borderId="80" xfId="7" applyNumberFormat="1" applyFont="1" applyFill="1" applyBorder="1" applyAlignment="1">
      <alignment horizontal="center" vertical="center"/>
    </xf>
    <xf numFmtId="0" fontId="3" fillId="0" borderId="81" xfId="2" applyBorder="1"/>
    <xf numFmtId="0" fontId="5" fillId="14" borderId="73" xfId="2" applyFont="1" applyFill="1" applyBorder="1" applyAlignment="1">
      <alignment horizontal="center" vertical="center" wrapText="1"/>
    </xf>
    <xf numFmtId="2" fontId="5" fillId="14" borderId="73" xfId="7" applyNumberFormat="1" applyFont="1" applyFill="1" applyBorder="1" applyAlignment="1">
      <alignment horizontal="center" vertical="center"/>
    </xf>
    <xf numFmtId="0" fontId="20" fillId="0" borderId="16" xfId="2" applyFont="1" applyBorder="1" applyAlignment="1">
      <alignment horizontal="center" vertical="center"/>
    </xf>
    <xf numFmtId="0" fontId="20" fillId="0" borderId="17" xfId="2" applyFont="1" applyBorder="1" applyAlignment="1">
      <alignment horizontal="center" vertical="center"/>
    </xf>
    <xf numFmtId="0" fontId="20" fillId="0" borderId="18" xfId="2" applyFont="1" applyBorder="1" applyAlignment="1">
      <alignment horizontal="center" vertical="center"/>
    </xf>
    <xf numFmtId="0" fontId="3" fillId="2" borderId="0" xfId="2" applyFill="1" applyAlignment="1">
      <alignment vertical="center"/>
    </xf>
    <xf numFmtId="0" fontId="3" fillId="0" borderId="8" xfId="2" applyBorder="1" applyAlignment="1">
      <alignment vertical="center"/>
    </xf>
    <xf numFmtId="0" fontId="16" fillId="0" borderId="0" xfId="2" applyFont="1" applyAlignment="1">
      <alignment vertical="center" wrapText="1"/>
    </xf>
    <xf numFmtId="166" fontId="16" fillId="0" borderId="0" xfId="5" applyFont="1" applyBorder="1" applyAlignment="1">
      <alignment horizontal="center" vertical="center" wrapText="1"/>
    </xf>
    <xf numFmtId="0" fontId="21" fillId="0" borderId="0" xfId="2" applyFont="1" applyAlignment="1">
      <alignment horizontal="center" vertical="center" wrapText="1"/>
    </xf>
    <xf numFmtId="0" fontId="3" fillId="0" borderId="0" xfId="2" applyAlignment="1">
      <alignment vertical="center"/>
    </xf>
    <xf numFmtId="0" fontId="3" fillId="0" borderId="19" xfId="2" applyBorder="1" applyAlignment="1">
      <alignment vertical="center"/>
    </xf>
    <xf numFmtId="0" fontId="15" fillId="0" borderId="16" xfId="2" applyFont="1" applyBorder="1" applyAlignment="1">
      <alignment horizontal="left" vertical="center" wrapText="1"/>
    </xf>
    <xf numFmtId="0" fontId="15" fillId="0" borderId="17" xfId="2" applyFont="1" applyBorder="1" applyAlignment="1">
      <alignment horizontal="left" vertical="center" wrapText="1"/>
    </xf>
    <xf numFmtId="0" fontId="15" fillId="0" borderId="18" xfId="2" applyFont="1" applyBorder="1" applyAlignment="1">
      <alignment horizontal="left" vertical="center" wrapText="1"/>
    </xf>
    <xf numFmtId="0" fontId="20" fillId="0" borderId="0" xfId="2" applyFont="1" applyAlignment="1">
      <alignment vertical="center"/>
    </xf>
    <xf numFmtId="0" fontId="17" fillId="15" borderId="82" xfId="2" applyFont="1" applyFill="1" applyBorder="1" applyAlignment="1">
      <alignment horizontal="center" vertical="center"/>
    </xf>
    <xf numFmtId="0" fontId="17" fillId="15" borderId="83" xfId="2" applyFont="1" applyFill="1" applyBorder="1" applyAlignment="1">
      <alignment horizontal="center" vertical="center"/>
    </xf>
    <xf numFmtId="0" fontId="17" fillId="15" borderId="84" xfId="2" applyFont="1" applyFill="1" applyBorder="1" applyAlignment="1">
      <alignment horizontal="center" vertical="center"/>
    </xf>
    <xf numFmtId="0" fontId="17" fillId="10" borderId="7" xfId="2" applyFont="1" applyFill="1" applyBorder="1" applyAlignment="1">
      <alignment horizontal="center" vertical="center"/>
    </xf>
    <xf numFmtId="0" fontId="17" fillId="10" borderId="1" xfId="2" applyFont="1" applyFill="1" applyBorder="1" applyAlignment="1">
      <alignment horizontal="center" vertical="center"/>
    </xf>
    <xf numFmtId="0" fontId="17" fillId="10" borderId="47" xfId="2" applyFont="1" applyFill="1" applyBorder="1" applyAlignment="1">
      <alignment horizontal="center" vertical="center"/>
    </xf>
    <xf numFmtId="0" fontId="23" fillId="6" borderId="0" xfId="2" applyFont="1" applyFill="1" applyAlignment="1" applyProtection="1">
      <alignment horizontal="center"/>
      <protection locked="0"/>
    </xf>
    <xf numFmtId="0" fontId="23" fillId="3" borderId="0" xfId="2" applyFont="1" applyFill="1" applyAlignment="1" applyProtection="1">
      <alignment horizontal="center"/>
      <protection locked="0"/>
    </xf>
    <xf numFmtId="0" fontId="23" fillId="4" borderId="4" xfId="2" applyFont="1" applyFill="1" applyBorder="1" applyAlignment="1" applyProtection="1">
      <alignment horizontal="center"/>
      <protection locked="0"/>
    </xf>
    <xf numFmtId="0" fontId="3" fillId="0" borderId="7" xfId="2" applyBorder="1" applyAlignment="1">
      <alignment vertical="center"/>
    </xf>
    <xf numFmtId="44" fontId="24" fillId="6" borderId="1" xfId="5" applyNumberFormat="1" applyFont="1" applyFill="1" applyBorder="1" applyAlignment="1" applyProtection="1">
      <alignment vertical="center"/>
      <protection locked="0"/>
    </xf>
    <xf numFmtId="44" fontId="24" fillId="3" borderId="1" xfId="5" applyNumberFormat="1" applyFont="1" applyFill="1" applyBorder="1" applyAlignment="1" applyProtection="1">
      <alignment vertical="center"/>
      <protection locked="0"/>
    </xf>
    <xf numFmtId="44" fontId="24" fillId="4" borderId="1" xfId="5" applyNumberFormat="1" applyFont="1" applyFill="1" applyBorder="1" applyAlignment="1" applyProtection="1">
      <alignment vertical="center"/>
      <protection locked="0"/>
    </xf>
    <xf numFmtId="0" fontId="16" fillId="16" borderId="7" xfId="2" applyFont="1" applyFill="1" applyBorder="1" applyAlignment="1">
      <alignment horizontal="center" vertical="center" wrapText="1"/>
    </xf>
    <xf numFmtId="0" fontId="16" fillId="16" borderId="1" xfId="2" applyFont="1" applyFill="1" applyBorder="1" applyAlignment="1">
      <alignment horizontal="center" vertical="center" wrapText="1"/>
    </xf>
    <xf numFmtId="166" fontId="16" fillId="16" borderId="47" xfId="5" applyFont="1" applyFill="1" applyBorder="1" applyAlignment="1">
      <alignment horizontal="center" vertical="center" wrapText="1"/>
    </xf>
    <xf numFmtId="0" fontId="15" fillId="16" borderId="7" xfId="2" applyFont="1" applyFill="1" applyBorder="1" applyAlignment="1">
      <alignment horizontal="center" vertical="center" wrapText="1"/>
    </xf>
    <xf numFmtId="0" fontId="15" fillId="16" borderId="1" xfId="2" applyFont="1" applyFill="1" applyBorder="1" applyAlignment="1">
      <alignment horizontal="center" vertical="center" wrapText="1"/>
    </xf>
    <xf numFmtId="44" fontId="1" fillId="16" borderId="47" xfId="2" applyNumberFormat="1" applyFont="1" applyFill="1" applyBorder="1" applyAlignment="1">
      <alignment vertical="center"/>
    </xf>
    <xf numFmtId="166" fontId="16" fillId="2" borderId="19" xfId="5" applyFont="1" applyFill="1" applyBorder="1" applyAlignment="1">
      <alignment horizontal="center" vertical="center" wrapText="1"/>
    </xf>
    <xf numFmtId="44" fontId="16" fillId="0" borderId="1" xfId="2" applyNumberFormat="1" applyFont="1" applyBorder="1" applyAlignment="1">
      <alignment horizontal="center" vertical="center" wrapText="1"/>
    </xf>
    <xf numFmtId="0" fontId="17" fillId="15" borderId="85" xfId="2" applyFont="1" applyFill="1" applyBorder="1" applyAlignment="1">
      <alignment horizontal="center" vertical="center"/>
    </xf>
    <xf numFmtId="0" fontId="17" fillId="15" borderId="86" xfId="2" applyFont="1" applyFill="1" applyBorder="1" applyAlignment="1">
      <alignment horizontal="center" vertical="center"/>
    </xf>
    <xf numFmtId="0" fontId="17" fillId="15" borderId="87" xfId="2" applyFont="1" applyFill="1" applyBorder="1" applyAlignment="1">
      <alignment horizontal="center" vertical="center"/>
    </xf>
    <xf numFmtId="0" fontId="17" fillId="15" borderId="1" xfId="2" applyFont="1" applyFill="1" applyBorder="1" applyAlignment="1">
      <alignment horizontal="center" vertical="center"/>
    </xf>
    <xf numFmtId="0" fontId="17" fillId="10" borderId="52" xfId="2" applyFont="1" applyFill="1" applyBorder="1" applyAlignment="1">
      <alignment horizontal="center" vertical="center"/>
    </xf>
    <xf numFmtId="0" fontId="17" fillId="10" borderId="86" xfId="2" applyFont="1" applyFill="1" applyBorder="1" applyAlignment="1">
      <alignment horizontal="center" vertical="center"/>
    </xf>
    <xf numFmtId="0" fontId="17" fillId="10" borderId="88" xfId="2" applyFont="1" applyFill="1" applyBorder="1" applyAlignment="1">
      <alignment horizontal="center" vertical="center"/>
    </xf>
    <xf numFmtId="0" fontId="17" fillId="10" borderId="84" xfId="2" applyFont="1" applyFill="1" applyBorder="1" applyAlignment="1">
      <alignment horizontal="center" vertical="center"/>
    </xf>
    <xf numFmtId="0" fontId="17" fillId="10" borderId="89" xfId="2" applyFont="1" applyFill="1" applyBorder="1" applyAlignment="1">
      <alignment horizontal="center" vertical="center"/>
    </xf>
    <xf numFmtId="0" fontId="23" fillId="6" borderId="0" xfId="2" applyFont="1" applyFill="1" applyProtection="1">
      <protection locked="0"/>
    </xf>
    <xf numFmtId="0" fontId="23" fillId="3" borderId="0" xfId="2" applyFont="1" applyFill="1" applyProtection="1">
      <protection locked="0"/>
    </xf>
    <xf numFmtId="0" fontId="23" fillId="4" borderId="4" xfId="2" applyFont="1" applyFill="1" applyBorder="1" applyProtection="1">
      <protection locked="0"/>
    </xf>
    <xf numFmtId="0" fontId="3" fillId="0" borderId="1" xfId="2" applyBorder="1" applyAlignment="1">
      <alignment vertical="center"/>
    </xf>
    <xf numFmtId="44" fontId="3" fillId="0" borderId="1" xfId="2" applyNumberFormat="1" applyBorder="1" applyAlignment="1">
      <alignment vertical="center"/>
    </xf>
    <xf numFmtId="0" fontId="4" fillId="0" borderId="7" xfId="2" applyFont="1" applyBorder="1" applyAlignment="1">
      <alignment vertical="center"/>
    </xf>
    <xf numFmtId="0" fontId="25" fillId="0" borderId="1" xfId="2" applyFont="1" applyBorder="1" applyAlignment="1">
      <alignment vertical="center" wrapText="1"/>
    </xf>
    <xf numFmtId="0" fontId="25" fillId="0" borderId="1" xfId="2" applyFont="1" applyBorder="1" applyAlignment="1">
      <alignment horizontal="center" vertical="center" wrapText="1"/>
    </xf>
    <xf numFmtId="44" fontId="4" fillId="0" borderId="1" xfId="2" applyNumberFormat="1" applyFont="1" applyBorder="1" applyAlignment="1">
      <alignment vertical="center"/>
    </xf>
    <xf numFmtId="166" fontId="25" fillId="0" borderId="47" xfId="5" applyFont="1" applyBorder="1" applyAlignment="1">
      <alignment horizontal="center" vertical="center" wrapText="1"/>
    </xf>
    <xf numFmtId="44" fontId="24" fillId="6" borderId="5" xfId="5" applyNumberFormat="1" applyFont="1" applyFill="1" applyBorder="1" applyAlignment="1" applyProtection="1">
      <alignment vertical="center"/>
      <protection locked="0"/>
    </xf>
    <xf numFmtId="44" fontId="24" fillId="3" borderId="5" xfId="5" applyNumberFormat="1" applyFont="1" applyFill="1" applyBorder="1" applyAlignment="1" applyProtection="1">
      <alignment vertical="center"/>
      <protection locked="0"/>
    </xf>
    <xf numFmtId="44" fontId="24" fillId="4" borderId="5" xfId="5" applyNumberFormat="1" applyFont="1" applyFill="1" applyBorder="1" applyAlignment="1" applyProtection="1">
      <alignment vertical="center"/>
      <protection locked="0"/>
    </xf>
    <xf numFmtId="44" fontId="24" fillId="6" borderId="7" xfId="5" applyNumberFormat="1" applyFont="1" applyFill="1" applyBorder="1" applyAlignment="1" applyProtection="1">
      <alignment vertical="center"/>
      <protection locked="0"/>
    </xf>
    <xf numFmtId="44" fontId="24" fillId="6" borderId="13" xfId="5" applyNumberFormat="1" applyFont="1" applyFill="1" applyBorder="1" applyAlignment="1" applyProtection="1">
      <alignment vertical="center"/>
      <protection locked="0"/>
    </xf>
    <xf numFmtId="44" fontId="24" fillId="3" borderId="13" xfId="5" applyNumberFormat="1" applyFont="1" applyFill="1" applyBorder="1" applyAlignment="1" applyProtection="1">
      <alignment vertical="center"/>
      <protection locked="0"/>
    </xf>
    <xf numFmtId="44" fontId="24" fillId="4" borderId="13" xfId="5" applyNumberFormat="1" applyFont="1" applyFill="1" applyBorder="1" applyAlignment="1" applyProtection="1">
      <alignment vertical="center"/>
      <protection locked="0"/>
    </xf>
    <xf numFmtId="0" fontId="15" fillId="16" borderId="65" xfId="2" applyFont="1" applyFill="1" applyBorder="1" applyAlignment="1">
      <alignment horizontal="center" vertical="center" wrapText="1"/>
    </xf>
    <xf numFmtId="0" fontId="15" fillId="16" borderId="66" xfId="2" applyFont="1" applyFill="1" applyBorder="1" applyAlignment="1">
      <alignment horizontal="center" vertical="center" wrapText="1"/>
    </xf>
    <xf numFmtId="44" fontId="1" fillId="16" borderId="67" xfId="2" applyNumberFormat="1" applyFont="1" applyFill="1" applyBorder="1" applyAlignment="1">
      <alignment vertical="center"/>
    </xf>
    <xf numFmtId="0" fontId="3" fillId="2" borderId="0" xfId="2" applyFill="1" applyAlignment="1">
      <alignment horizontal="center" vertical="center"/>
    </xf>
    <xf numFmtId="0" fontId="26" fillId="17" borderId="2" xfId="8" applyFont="1" applyFill="1" applyBorder="1" applyAlignment="1">
      <alignment horizontal="center" vertical="center" wrapText="1"/>
    </xf>
    <xf numFmtId="0" fontId="26" fillId="17" borderId="3" xfId="8" applyFont="1" applyFill="1" applyBorder="1" applyAlignment="1">
      <alignment horizontal="center" vertical="center" wrapText="1"/>
    </xf>
    <xf numFmtId="0" fontId="26" fillId="17" borderId="3" xfId="8" applyFont="1" applyFill="1" applyBorder="1" applyAlignment="1">
      <alignment vertical="center" wrapText="1"/>
    </xf>
    <xf numFmtId="0" fontId="26" fillId="17" borderId="4" xfId="8" applyFont="1" applyFill="1" applyBorder="1" applyAlignment="1">
      <alignment vertical="center" wrapText="1"/>
    </xf>
    <xf numFmtId="0" fontId="3" fillId="0" borderId="0" xfId="8"/>
    <xf numFmtId="0" fontId="3" fillId="0" borderId="0" xfId="8" applyAlignment="1">
      <alignment wrapText="1"/>
    </xf>
    <xf numFmtId="0" fontId="3" fillId="0" borderId="0" xfId="8" applyAlignment="1">
      <alignment horizontal="center" vertical="center" wrapText="1"/>
    </xf>
    <xf numFmtId="0" fontId="3" fillId="0" borderId="0" xfId="8" applyAlignment="1">
      <alignment vertical="center"/>
    </xf>
    <xf numFmtId="0" fontId="26" fillId="17" borderId="3" xfId="8" applyFont="1" applyFill="1" applyBorder="1" applyAlignment="1">
      <alignment horizontal="center" vertical="center" wrapText="1"/>
    </xf>
    <xf numFmtId="0" fontId="26" fillId="17" borderId="4" xfId="8" applyFont="1" applyFill="1" applyBorder="1" applyAlignment="1">
      <alignment horizontal="center" vertical="center" wrapText="1"/>
    </xf>
    <xf numFmtId="0" fontId="27" fillId="18" borderId="1" xfId="8" applyFont="1" applyFill="1" applyBorder="1" applyAlignment="1">
      <alignment horizontal="center" vertical="center"/>
    </xf>
    <xf numFmtId="0" fontId="12" fillId="18" borderId="1" xfId="8" applyFont="1" applyFill="1" applyBorder="1" applyAlignment="1">
      <alignment horizontal="center" vertical="center" wrapText="1"/>
    </xf>
    <xf numFmtId="0" fontId="27" fillId="18" borderId="1" xfId="8" applyFont="1" applyFill="1" applyBorder="1" applyAlignment="1">
      <alignment horizontal="center" vertical="center" wrapText="1"/>
    </xf>
    <xf numFmtId="0" fontId="8" fillId="6" borderId="0" xfId="2" applyFont="1" applyFill="1"/>
    <xf numFmtId="0" fontId="8" fillId="3" borderId="0" xfId="2" applyFont="1" applyFill="1"/>
    <xf numFmtId="0" fontId="8" fillId="4" borderId="4" xfId="2" applyFont="1" applyFill="1" applyBorder="1"/>
    <xf numFmtId="0" fontId="7" fillId="0" borderId="1" xfId="8" applyFont="1" applyBorder="1" applyAlignment="1">
      <alignment horizontal="center" vertical="center"/>
    </xf>
    <xf numFmtId="0" fontId="28" fillId="0" borderId="1" xfId="8" applyFont="1" applyBorder="1" applyAlignment="1">
      <alignment horizontal="left" vertical="center" wrapText="1"/>
    </xf>
    <xf numFmtId="0" fontId="28" fillId="0" borderId="1" xfId="8" applyFont="1" applyBorder="1" applyAlignment="1">
      <alignment horizontal="center" vertical="center" wrapText="1"/>
    </xf>
    <xf numFmtId="0" fontId="28" fillId="0" borderId="1" xfId="8" applyFont="1" applyBorder="1" applyAlignment="1">
      <alignment horizontal="center" vertical="center"/>
    </xf>
    <xf numFmtId="44" fontId="7" fillId="0" borderId="1" xfId="5" applyNumberFormat="1" applyFont="1" applyFill="1" applyBorder="1" applyAlignment="1">
      <alignment vertical="center"/>
    </xf>
    <xf numFmtId="44" fontId="7" fillId="6" borderId="1" xfId="5" applyNumberFormat="1" applyFont="1" applyFill="1" applyBorder="1" applyAlignment="1">
      <alignment vertical="center"/>
    </xf>
    <xf numFmtId="44" fontId="7" fillId="3" borderId="1" xfId="5" applyNumberFormat="1" applyFont="1" applyFill="1" applyBorder="1" applyAlignment="1">
      <alignment vertical="center"/>
    </xf>
    <xf numFmtId="44" fontId="7" fillId="4" borderId="1" xfId="5" applyNumberFormat="1" applyFont="1" applyFill="1" applyBorder="1" applyAlignment="1">
      <alignment vertical="center"/>
    </xf>
    <xf numFmtId="0" fontId="28" fillId="7" borderId="1" xfId="8" applyFont="1" applyFill="1" applyBorder="1" applyAlignment="1">
      <alignment horizontal="center" vertical="center" wrapText="1"/>
    </xf>
    <xf numFmtId="0" fontId="7" fillId="0" borderId="0" xfId="8" applyFont="1" applyAlignment="1">
      <alignment horizontal="center"/>
    </xf>
    <xf numFmtId="0" fontId="28" fillId="0" borderId="0" xfId="8" applyFont="1" applyAlignment="1">
      <alignment horizontal="left" vertical="top" wrapText="1"/>
    </xf>
    <xf numFmtId="0" fontId="28" fillId="0" borderId="0" xfId="8" applyFont="1" applyAlignment="1">
      <alignment horizontal="center" vertical="center" wrapText="1"/>
    </xf>
    <xf numFmtId="0" fontId="27" fillId="9" borderId="2" xfId="8" applyFont="1" applyFill="1" applyBorder="1" applyAlignment="1">
      <alignment horizontal="center" vertical="center"/>
    </xf>
    <xf numFmtId="0" fontId="27" fillId="9" borderId="3" xfId="8" applyFont="1" applyFill="1" applyBorder="1" applyAlignment="1">
      <alignment horizontal="center" vertical="center"/>
    </xf>
    <xf numFmtId="0" fontId="27" fillId="9" borderId="4" xfId="8" applyFont="1" applyFill="1" applyBorder="1" applyAlignment="1">
      <alignment horizontal="center" vertical="center"/>
    </xf>
    <xf numFmtId="0" fontId="7" fillId="0" borderId="0" xfId="8" applyFont="1" applyAlignment="1">
      <alignment wrapText="1"/>
    </xf>
    <xf numFmtId="0" fontId="7" fillId="0" borderId="0" xfId="8" applyFont="1" applyAlignment="1">
      <alignment horizontal="center" vertical="center" wrapText="1"/>
    </xf>
    <xf numFmtId="0" fontId="28" fillId="0" borderId="0" xfId="8" applyFont="1" applyAlignment="1">
      <alignment horizontal="center" vertical="center"/>
    </xf>
    <xf numFmtId="0" fontId="7" fillId="0" borderId="0" xfId="8" applyFont="1" applyAlignment="1">
      <alignment vertical="center"/>
    </xf>
    <xf numFmtId="44" fontId="12" fillId="9" borderId="1" xfId="8" applyNumberFormat="1" applyFont="1" applyFill="1" applyBorder="1" applyAlignment="1">
      <alignment horizontal="center" vertical="center"/>
    </xf>
    <xf numFmtId="44" fontId="12" fillId="9" borderId="1" xfId="5" applyNumberFormat="1" applyFont="1" applyFill="1" applyBorder="1" applyAlignment="1">
      <alignment horizontal="center" vertical="center"/>
    </xf>
    <xf numFmtId="0" fontId="31" fillId="0" borderId="1" xfId="8" applyFont="1" applyBorder="1" applyAlignment="1">
      <alignment horizontal="center" vertical="center"/>
    </xf>
    <xf numFmtId="0" fontId="28" fillId="7" borderId="1" xfId="8" applyFont="1" applyFill="1" applyBorder="1" applyAlignment="1">
      <alignment horizontal="left" vertical="center" wrapText="1"/>
    </xf>
    <xf numFmtId="0" fontId="28" fillId="7" borderId="0" xfId="8" applyFont="1" applyFill="1" applyAlignment="1">
      <alignment horizontal="left" vertical="top" wrapText="1"/>
    </xf>
    <xf numFmtId="0" fontId="28" fillId="7" borderId="0" xfId="8" applyFont="1" applyFill="1" applyAlignment="1">
      <alignment horizontal="center" vertical="center" wrapText="1"/>
    </xf>
    <xf numFmtId="44" fontId="28" fillId="0" borderId="1" xfId="5" applyNumberFormat="1" applyFont="1" applyFill="1" applyBorder="1" applyAlignment="1">
      <alignment horizontal="center" vertical="center"/>
    </xf>
    <xf numFmtId="44" fontId="7" fillId="0" borderId="1" xfId="8" applyNumberFormat="1" applyFont="1" applyBorder="1" applyAlignment="1">
      <alignment vertical="center"/>
    </xf>
    <xf numFmtId="0" fontId="28" fillId="0" borderId="0" xfId="8" applyFont="1" applyAlignment="1">
      <alignment horizontal="left" vertical="center" wrapText="1"/>
    </xf>
    <xf numFmtId="0" fontId="28" fillId="0" borderId="0" xfId="8" applyFont="1" applyAlignment="1">
      <alignment wrapText="1"/>
    </xf>
    <xf numFmtId="0" fontId="31" fillId="7" borderId="1" xfId="8" applyFont="1" applyFill="1" applyBorder="1" applyAlignment="1">
      <alignment horizontal="center" vertical="center"/>
    </xf>
    <xf numFmtId="44" fontId="28" fillId="0" borderId="1" xfId="2" applyNumberFormat="1" applyFont="1" applyBorder="1" applyAlignment="1">
      <alignment horizontal="center" vertical="center"/>
    </xf>
    <xf numFmtId="166" fontId="3" fillId="0" borderId="0" xfId="2" applyNumberFormat="1"/>
    <xf numFmtId="0" fontId="32" fillId="0" borderId="0" xfId="8" applyFont="1" applyAlignment="1">
      <alignment wrapText="1"/>
    </xf>
    <xf numFmtId="0" fontId="32" fillId="0" borderId="0" xfId="8" applyFont="1" applyAlignment="1">
      <alignment horizontal="center" vertical="center" wrapText="1"/>
    </xf>
    <xf numFmtId="0" fontId="33" fillId="7" borderId="2" xfId="2" applyFont="1" applyFill="1" applyBorder="1" applyAlignment="1">
      <alignment horizontal="center" vertical="center"/>
    </xf>
    <xf numFmtId="0" fontId="33" fillId="7" borderId="3" xfId="2" applyFont="1" applyFill="1" applyBorder="1" applyAlignment="1">
      <alignment horizontal="center" vertical="center"/>
    </xf>
    <xf numFmtId="0" fontId="33" fillId="7" borderId="4" xfId="2" applyFont="1" applyFill="1" applyBorder="1" applyAlignment="1">
      <alignment horizontal="center" vertical="center"/>
    </xf>
    <xf numFmtId="4" fontId="33" fillId="7" borderId="1" xfId="2" applyNumberFormat="1" applyFont="1" applyFill="1" applyBorder="1" applyAlignment="1">
      <alignment horizontal="center" vertical="center"/>
    </xf>
    <xf numFmtId="165" fontId="33" fillId="7" borderId="2" xfId="9" applyFont="1" applyFill="1" applyBorder="1" applyAlignment="1">
      <alignment horizontal="center" vertical="center"/>
    </xf>
    <xf numFmtId="165" fontId="33" fillId="7" borderId="4" xfId="9" applyFont="1" applyFill="1" applyBorder="1" applyAlignment="1">
      <alignment horizontal="center" vertical="center"/>
    </xf>
    <xf numFmtId="0" fontId="31" fillId="7" borderId="2" xfId="2" applyFont="1" applyFill="1" applyBorder="1" applyAlignment="1">
      <alignment horizontal="center" vertical="center"/>
    </xf>
    <xf numFmtId="0" fontId="31" fillId="7" borderId="3" xfId="2" applyFont="1" applyFill="1" applyBorder="1" applyAlignment="1">
      <alignment horizontal="center" vertical="center"/>
    </xf>
    <xf numFmtId="0" fontId="31" fillId="7" borderId="4" xfId="2" applyFont="1" applyFill="1" applyBorder="1" applyAlignment="1">
      <alignment horizontal="center" vertical="center"/>
    </xf>
    <xf numFmtId="10" fontId="31" fillId="7" borderId="1" xfId="10" applyNumberFormat="1" applyFont="1" applyFill="1" applyBorder="1" applyAlignment="1">
      <alignment vertical="center"/>
    </xf>
    <xf numFmtId="165" fontId="31" fillId="7" borderId="2" xfId="9" applyFont="1" applyFill="1" applyBorder="1" applyAlignment="1">
      <alignment horizontal="center" vertical="center"/>
    </xf>
    <xf numFmtId="165" fontId="31" fillId="7" borderId="4" xfId="9" applyFont="1" applyFill="1" applyBorder="1" applyAlignment="1">
      <alignment horizontal="center" vertical="center"/>
    </xf>
    <xf numFmtId="166" fontId="33" fillId="7" borderId="2" xfId="5" applyFont="1" applyFill="1" applyBorder="1" applyAlignment="1">
      <alignment horizontal="center" vertical="center"/>
    </xf>
    <xf numFmtId="166" fontId="33" fillId="7" borderId="4" xfId="5" applyFont="1" applyFill="1" applyBorder="1" applyAlignment="1">
      <alignment horizontal="center" vertical="center"/>
    </xf>
    <xf numFmtId="165" fontId="33" fillId="7" borderId="2" xfId="2" applyNumberFormat="1" applyFont="1" applyFill="1" applyBorder="1" applyAlignment="1">
      <alignment horizontal="center" vertical="center"/>
    </xf>
    <xf numFmtId="165" fontId="33" fillId="7" borderId="4" xfId="2" applyNumberFormat="1" applyFont="1" applyFill="1" applyBorder="1" applyAlignment="1">
      <alignment horizontal="center" vertical="center"/>
    </xf>
    <xf numFmtId="44" fontId="3" fillId="0" borderId="0" xfId="8" applyNumberFormat="1" applyAlignment="1">
      <alignment wrapText="1"/>
    </xf>
    <xf numFmtId="44" fontId="3" fillId="0" borderId="0" xfId="8" applyNumberFormat="1" applyAlignment="1">
      <alignment horizontal="center" vertical="center" wrapText="1"/>
    </xf>
    <xf numFmtId="43" fontId="3" fillId="0" borderId="0" xfId="8" applyNumberFormat="1" applyAlignment="1">
      <alignment vertical="center"/>
    </xf>
    <xf numFmtId="0" fontId="14" fillId="0" borderId="0" xfId="2" applyFont="1" applyAlignment="1">
      <alignment horizontal="left" vertical="center" wrapText="1"/>
    </xf>
    <xf numFmtId="0" fontId="3" fillId="0" borderId="0" xfId="2" applyAlignment="1">
      <alignment horizontal="left"/>
    </xf>
    <xf numFmtId="0" fontId="3" fillId="0" borderId="0" xfId="2" applyAlignment="1">
      <alignment horizontal="center" vertical="center"/>
    </xf>
    <xf numFmtId="0" fontId="26" fillId="17" borderId="4" xfId="8" applyFont="1" applyFill="1" applyBorder="1" applyAlignment="1">
      <alignment horizontal="center" vertical="center" wrapText="1"/>
    </xf>
    <xf numFmtId="0" fontId="12" fillId="18" borderId="0" xfId="8" applyFont="1" applyFill="1" applyAlignment="1">
      <alignment horizontal="center" vertical="center" wrapText="1"/>
    </xf>
    <xf numFmtId="0" fontId="35" fillId="6" borderId="1" xfId="2" applyFont="1" applyFill="1" applyBorder="1" applyAlignment="1" applyProtection="1">
      <alignment horizontal="center" vertical="center" wrapText="1"/>
      <protection locked="0"/>
    </xf>
    <xf numFmtId="0" fontId="35" fillId="3" borderId="1" xfId="2" applyFont="1" applyFill="1" applyBorder="1" applyAlignment="1" applyProtection="1">
      <alignment horizontal="center" vertical="center" wrapText="1"/>
      <protection locked="0"/>
    </xf>
    <xf numFmtId="0" fontId="35" fillId="4" borderId="1" xfId="2" applyFont="1" applyFill="1" applyBorder="1" applyAlignment="1" applyProtection="1">
      <alignment horizontal="center" vertical="center" wrapText="1"/>
      <protection locked="0"/>
    </xf>
    <xf numFmtId="0" fontId="23" fillId="6" borderId="4" xfId="2" applyFont="1" applyFill="1" applyBorder="1" applyAlignment="1" applyProtection="1">
      <alignment horizontal="center" vertical="center"/>
      <protection locked="0"/>
    </xf>
    <xf numFmtId="44" fontId="7" fillId="0" borderId="1" xfId="5" applyNumberFormat="1" applyFont="1" applyFill="1" applyBorder="1" applyAlignment="1">
      <alignment horizontal="center" vertical="center" wrapText="1"/>
    </xf>
    <xf numFmtId="44" fontId="24" fillId="6" borderId="1" xfId="5" applyNumberFormat="1" applyFont="1" applyFill="1" applyBorder="1" applyAlignment="1" applyProtection="1">
      <alignment horizontal="center" vertical="center"/>
      <protection locked="0"/>
    </xf>
    <xf numFmtId="44" fontId="24" fillId="3" borderId="1" xfId="5" applyNumberFormat="1" applyFont="1" applyFill="1" applyBorder="1" applyAlignment="1" applyProtection="1">
      <alignment horizontal="center" vertical="center"/>
      <protection locked="0"/>
    </xf>
    <xf numFmtId="44" fontId="24" fillId="4" borderId="1" xfId="5" applyNumberFormat="1" applyFont="1" applyFill="1" applyBorder="1" applyAlignment="1" applyProtection="1">
      <alignment horizontal="center" vertical="center"/>
      <protection locked="0"/>
    </xf>
    <xf numFmtId="0" fontId="27" fillId="9" borderId="2" xfId="8" applyFont="1" applyFill="1" applyBorder="1" applyAlignment="1">
      <alignment horizontal="center" vertical="center" wrapText="1"/>
    </xf>
    <xf numFmtId="0" fontId="27" fillId="9" borderId="3" xfId="8" applyFont="1" applyFill="1" applyBorder="1" applyAlignment="1">
      <alignment horizontal="center" vertical="center" wrapText="1"/>
    </xf>
    <xf numFmtId="0" fontId="27" fillId="9" borderId="4" xfId="8" applyFont="1" applyFill="1" applyBorder="1" applyAlignment="1">
      <alignment horizontal="center" vertical="center" wrapText="1"/>
    </xf>
    <xf numFmtId="44" fontId="12" fillId="9" borderId="1" xfId="8" applyNumberFormat="1" applyFont="1" applyFill="1" applyBorder="1" applyAlignment="1">
      <alignment horizontal="center" vertical="center" wrapText="1"/>
    </xf>
    <xf numFmtId="0" fontId="27" fillId="7" borderId="3" xfId="8" applyFont="1" applyFill="1" applyBorder="1" applyAlignment="1">
      <alignment horizontal="center" vertical="center" wrapText="1"/>
    </xf>
    <xf numFmtId="44" fontId="12" fillId="0" borderId="4" xfId="8" applyNumberFormat="1" applyFont="1" applyBorder="1" applyAlignment="1">
      <alignment horizontal="center" vertical="center" wrapText="1"/>
    </xf>
    <xf numFmtId="0" fontId="33" fillId="7" borderId="2" xfId="2" applyFont="1" applyFill="1" applyBorder="1" applyAlignment="1">
      <alignment horizontal="center" vertical="center" wrapText="1"/>
    </xf>
    <xf numFmtId="0" fontId="33" fillId="7" borderId="4" xfId="2" applyFont="1" applyFill="1" applyBorder="1" applyAlignment="1">
      <alignment horizontal="center" vertical="center" wrapText="1"/>
    </xf>
    <xf numFmtId="4" fontId="33" fillId="7" borderId="1" xfId="2" applyNumberFormat="1" applyFont="1" applyFill="1" applyBorder="1" applyAlignment="1">
      <alignment horizontal="center" vertical="center" wrapText="1"/>
    </xf>
    <xf numFmtId="165" fontId="33" fillId="7" borderId="2" xfId="9" applyFont="1" applyFill="1" applyBorder="1" applyAlignment="1">
      <alignment horizontal="center" vertical="center" wrapText="1"/>
    </xf>
    <xf numFmtId="165" fontId="33" fillId="7" borderId="4" xfId="9" applyFont="1" applyFill="1" applyBorder="1" applyAlignment="1">
      <alignment horizontal="center" vertical="center" wrapText="1"/>
    </xf>
    <xf numFmtId="0" fontId="31" fillId="7" borderId="2" xfId="2" applyFont="1" applyFill="1" applyBorder="1" applyAlignment="1">
      <alignment horizontal="center" vertical="center" wrapText="1"/>
    </xf>
    <xf numFmtId="0" fontId="31" fillId="7" borderId="4" xfId="2" applyFont="1" applyFill="1" applyBorder="1" applyAlignment="1">
      <alignment horizontal="center" vertical="center" wrapText="1"/>
    </xf>
    <xf numFmtId="10" fontId="31" fillId="7" borderId="1" xfId="10" applyNumberFormat="1" applyFont="1" applyFill="1" applyBorder="1" applyAlignment="1">
      <alignment vertical="center" wrapText="1"/>
    </xf>
    <xf numFmtId="165" fontId="31" fillId="7" borderId="2" xfId="9" applyFont="1" applyFill="1" applyBorder="1" applyAlignment="1">
      <alignment horizontal="center" vertical="center" wrapText="1"/>
    </xf>
    <xf numFmtId="165" fontId="31" fillId="7" borderId="4" xfId="9" applyFont="1" applyFill="1" applyBorder="1" applyAlignment="1">
      <alignment horizontal="center" vertical="center" wrapText="1"/>
    </xf>
    <xf numFmtId="0" fontId="33" fillId="7" borderId="3" xfId="2" applyFont="1" applyFill="1" applyBorder="1" applyAlignment="1">
      <alignment horizontal="center" vertical="center" wrapText="1"/>
    </xf>
    <xf numFmtId="165" fontId="33" fillId="7" borderId="2" xfId="2" applyNumberFormat="1" applyFont="1" applyFill="1" applyBorder="1" applyAlignment="1">
      <alignment horizontal="center" vertical="center" wrapText="1"/>
    </xf>
    <xf numFmtId="165" fontId="33" fillId="7" borderId="4" xfId="2" applyNumberFormat="1" applyFont="1" applyFill="1" applyBorder="1" applyAlignment="1">
      <alignment horizontal="center" vertical="center" wrapText="1"/>
    </xf>
    <xf numFmtId="0" fontId="14" fillId="0" borderId="0" xfId="2" applyFont="1" applyAlignment="1">
      <alignment vertical="center" wrapText="1"/>
    </xf>
  </cellXfs>
  <cellStyles count="11">
    <cellStyle name="Moeda 2" xfId="3" xr:uid="{3672583C-EB58-4F85-9129-1A87E8F7A545}"/>
    <cellStyle name="Moeda 3" xfId="5" xr:uid="{7878E462-8DFB-493A-A267-C54EBE67E799}"/>
    <cellStyle name="Moeda 5" xfId="9" xr:uid="{2281E78D-4211-4DCC-81B5-3259E2C7671F}"/>
    <cellStyle name="Normal" xfId="0" builtinId="0"/>
    <cellStyle name="Normal 2" xfId="2" xr:uid="{862816B1-D1C8-49E8-92FE-754E765C2310}"/>
    <cellStyle name="Normal 3" xfId="1" xr:uid="{C4C92A2C-D832-452D-A930-2F39A328BF30}"/>
    <cellStyle name="Normal 4" xfId="8" xr:uid="{DDED6B5B-CBE7-45DE-855C-7569B54142D0}"/>
    <cellStyle name="Porcentagem 2" xfId="4" xr:uid="{C68E8963-1E7C-4F1B-81C2-BF876412F3EC}"/>
    <cellStyle name="Porcentagem 3" xfId="6" xr:uid="{EC88209C-E04B-46BB-807B-8A962E01A0A3}"/>
    <cellStyle name="Porcentagem 5" xfId="10" xr:uid="{DB149BCE-868A-4A05-9FEC-8C30980771AF}"/>
    <cellStyle name="Vírgula 2" xfId="7" xr:uid="{7E361E4D-800B-410C-846E-56492011B65C}"/>
  </cellStyles>
  <dxfs count="4">
    <dxf>
      <fill>
        <patternFill>
          <bgColor rgb="FFD9D9D9"/>
        </patternFill>
      </fill>
    </dxf>
    <dxf>
      <fill>
        <patternFill>
          <bgColor rgb="FFD9D9D9"/>
        </patternFill>
      </fill>
    </dxf>
    <dxf>
      <fill>
        <patternFill>
          <bgColor rgb="FFD9D9D9"/>
        </patternFill>
      </fill>
    </dxf>
    <dxf>
      <fill>
        <patternFill>
          <bgColor rgb="FFD9D9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NG_ESTAGIO/22%20-%20GUILHERME/0.1%20-%20LICITA&#199;&#213;ES/LIMPEZA/2023%20-%20LIMPEZA%20PLANEJAMENTO%20-%20&#218;ltim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vanderson.vb\Downloads\2023%20-%20Planilha%20da%20Administra&#231;&#227;o%20-%20Alterada%20Guilherme%20(EPI'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UÇÕES E AVISOS"/>
      <sheetName val="RESUMO"/>
      <sheetName val="Custos Empregados"/>
      <sheetName val="Memória Calc-Unif. + Dep. Equip"/>
      <sheetName val="Salários e Benefícios"/>
      <sheetName val="Memória de Cálculo - Encargos"/>
      <sheetName val="Memória de Cálculo - EPIs"/>
      <sheetName val="RJ Sede M2"/>
      <sheetName val="RJ NFTI M2"/>
      <sheetName val="RJ GISE M2 "/>
      <sheetName val="RJ DEAIN G M2"/>
      <sheetName val="RJ PEP G M2"/>
      <sheetName val="RJ DEAER SDU M2 "/>
      <sheetName val="RJ DELEMIG SDU M2"/>
      <sheetName val="#RJ CANIL M2"/>
      <sheetName val="ARS Deleg M2"/>
      <sheetName val="ARS DEPOM M2"/>
      <sheetName val="GOY M2"/>
      <sheetName val="ITG M2"/>
      <sheetName val="MCE M2"/>
      <sheetName val="NRI M2"/>
      <sheetName val="NIG M2"/>
      <sheetName val="POSPET M2"/>
      <sheetName val="FICCO M²"/>
      <sheetName val="VRA M2"/>
      <sheetName val="GPI- SDU M2"/>
      <sheetName val="GSA M2"/>
      <sheetName val="DEP ILHA GOV M2"/>
      <sheetName val="MEMÓRIA DE CÁL. GLOSA POR FALTA"/>
      <sheetName val="Rel. Materiais"/>
      <sheetName val="Serv. Eventual"/>
      <sheetName val="IMR ADM"/>
      <sheetName val="IMR SERVIÇOS"/>
      <sheetName val="REF. IMR"/>
      <sheetName val="Áreas - SEDE (SR)"/>
      <sheetName val="Áreas - Descentralizadas"/>
      <sheetName val="Áreas das unidades"/>
      <sheetName val="Produtividade x Funcionários"/>
    </sheetNames>
    <sheetDataSet>
      <sheetData sheetId="0" refreshError="1"/>
      <sheetData sheetId="1">
        <row r="35">
          <cell r="G35">
            <v>53</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UÇÕES E AVISOS"/>
      <sheetName val="RESUMO"/>
      <sheetName val="Custos Empregados"/>
      <sheetName val="Memória Calc-Unif. + Dep. Equip"/>
      <sheetName val="Salários e Benefícios"/>
      <sheetName val="Memória de Cálculo - Encargos"/>
      <sheetName val="Memória de Cálculo - EPIs"/>
      <sheetName val="RJ Sede M2"/>
      <sheetName val="RJ NFTI M2"/>
      <sheetName val="RJ GISE M2 "/>
      <sheetName val="RJ DEAIN G M2"/>
      <sheetName val="RJ PEP G M2"/>
      <sheetName val="RJ DEAER SDU M2 "/>
      <sheetName val="RJ DELEMIG SDU M2"/>
      <sheetName val="#RJ CANIL M2"/>
      <sheetName val="ARS Deleg M2"/>
      <sheetName val="ARS DEPOM M2"/>
      <sheetName val="GOY M2"/>
      <sheetName val="ITG M2"/>
      <sheetName val="MCE M2"/>
      <sheetName val="NRI M2"/>
      <sheetName val="NIG M2"/>
      <sheetName val="POSPET M2"/>
      <sheetName val="FICCO M²"/>
      <sheetName val="VRA M2"/>
      <sheetName val="GPI- SDU M2"/>
      <sheetName val="GSA M2"/>
      <sheetName val="Rel. Materiais"/>
      <sheetName val="Serv. Eventual"/>
    </sheetNames>
    <sheetDataSet>
      <sheetData sheetId="0"/>
      <sheetData sheetId="1"/>
      <sheetData sheetId="2">
        <row r="95">
          <cell r="G95">
            <v>0.03</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CB3CF8-995F-4ECE-BB74-22E13C52B8E2}">
  <sheetPr>
    <tabColor theme="9" tint="-0.249977111117893"/>
    <pageSetUpPr fitToPage="1"/>
  </sheetPr>
  <dimension ref="A1:L84"/>
  <sheetViews>
    <sheetView showGridLines="0" topLeftCell="A58" zoomScale="80" zoomScaleNormal="80" workbookViewId="0">
      <selection activeCell="I10" sqref="I10:I14"/>
    </sheetView>
  </sheetViews>
  <sheetFormatPr defaultRowHeight="12.75" x14ac:dyDescent="0.2"/>
  <cols>
    <col min="1" max="1" width="25.5703125" style="5" customWidth="1"/>
    <col min="2" max="2" width="25.5703125" style="172" customWidth="1"/>
    <col min="3" max="3" width="25.5703125" style="5" customWidth="1"/>
    <col min="4" max="4" width="26.5703125" style="5" customWidth="1"/>
    <col min="5" max="5" width="22.7109375" style="5" bestFit="1" customWidth="1"/>
    <col min="6" max="6" width="24.85546875" style="5" bestFit="1" customWidth="1"/>
    <col min="7" max="7" width="14.28515625" style="159" bestFit="1" customWidth="1"/>
    <col min="8" max="8" width="20.7109375" style="159" bestFit="1" customWidth="1"/>
    <col min="9" max="9" width="18.140625" style="159" customWidth="1"/>
    <col min="10" max="12" width="12.7109375" style="5" bestFit="1" customWidth="1"/>
    <col min="13" max="16384" width="9.140625" style="5"/>
  </cols>
  <sheetData>
    <row r="1" spans="1:12" ht="13.5" thickBot="1" x14ac:dyDescent="0.25">
      <c r="A1" s="2" t="s">
        <v>29</v>
      </c>
      <c r="B1" s="3"/>
      <c r="C1" s="3"/>
      <c r="D1" s="3"/>
      <c r="E1" s="3"/>
      <c r="F1" s="3"/>
      <c r="G1" s="3"/>
      <c r="H1" s="3"/>
      <c r="I1" s="4"/>
    </row>
    <row r="2" spans="1:12" ht="15.75" thickBot="1" x14ac:dyDescent="0.25">
      <c r="A2" s="6"/>
      <c r="B2" s="7"/>
      <c r="C2" s="8"/>
      <c r="D2" s="8"/>
      <c r="E2" s="8"/>
      <c r="F2" s="8"/>
      <c r="G2" s="9"/>
      <c r="H2" s="9"/>
      <c r="I2" s="10"/>
    </row>
    <row r="3" spans="1:12" ht="13.5" thickBot="1" x14ac:dyDescent="0.25">
      <c r="A3" s="11" t="s">
        <v>30</v>
      </c>
      <c r="B3" s="12"/>
      <c r="C3" s="12"/>
      <c r="D3" s="12"/>
      <c r="E3" s="3"/>
      <c r="F3" s="3"/>
      <c r="G3" s="3"/>
      <c r="H3" s="3"/>
      <c r="I3" s="4"/>
    </row>
    <row r="4" spans="1:12" ht="24" x14ac:dyDescent="0.2">
      <c r="A4" s="13" t="s">
        <v>31</v>
      </c>
      <c r="B4" s="14" t="s">
        <v>32</v>
      </c>
      <c r="C4" s="15" t="s">
        <v>33</v>
      </c>
      <c r="D4" s="16" t="s">
        <v>34</v>
      </c>
      <c r="E4" s="17" t="s">
        <v>35</v>
      </c>
      <c r="F4" s="18" t="s">
        <v>36</v>
      </c>
      <c r="G4" s="18" t="s">
        <v>37</v>
      </c>
      <c r="H4" s="18" t="s">
        <v>38</v>
      </c>
      <c r="I4" s="19" t="s">
        <v>39</v>
      </c>
      <c r="J4" s="20" t="s">
        <v>40</v>
      </c>
      <c r="K4" s="21" t="s">
        <v>41</v>
      </c>
      <c r="L4" s="22" t="s">
        <v>42</v>
      </c>
    </row>
    <row r="5" spans="1:12" ht="84" x14ac:dyDescent="0.2">
      <c r="A5" s="23">
        <v>92</v>
      </c>
      <c r="B5" s="24" t="s">
        <v>43</v>
      </c>
      <c r="C5" s="25" t="s">
        <v>44</v>
      </c>
      <c r="D5" s="26">
        <f>3*2</f>
        <v>6</v>
      </c>
      <c r="E5" s="27">
        <f>AVERAGE(J5:L5)</f>
        <v>74.600000000000009</v>
      </c>
      <c r="F5" s="27">
        <f>D5*E5</f>
        <v>447.6</v>
      </c>
      <c r="G5" s="28">
        <f>(SUM(F5:F9))</f>
        <v>1387.5</v>
      </c>
      <c r="H5" s="29">
        <v>1</v>
      </c>
      <c r="I5" s="30">
        <f>(G5/H5)/12</f>
        <v>115.625</v>
      </c>
      <c r="J5" s="31">
        <v>80</v>
      </c>
      <c r="K5" s="32">
        <v>74.900000000000006</v>
      </c>
      <c r="L5" s="33">
        <v>68.900000000000006</v>
      </c>
    </row>
    <row r="6" spans="1:12" ht="38.25" customHeight="1" x14ac:dyDescent="0.2">
      <c r="A6" s="23">
        <v>93</v>
      </c>
      <c r="B6" s="24" t="s">
        <v>45</v>
      </c>
      <c r="C6" s="34"/>
      <c r="D6" s="26">
        <f>3*2</f>
        <v>6</v>
      </c>
      <c r="E6" s="27">
        <f t="shared" ref="E6:E29" si="0">AVERAGE(J6:L6)</f>
        <v>64.233333333333334</v>
      </c>
      <c r="F6" s="27">
        <f>D6*E6</f>
        <v>385.4</v>
      </c>
      <c r="G6" s="35"/>
      <c r="H6" s="29"/>
      <c r="I6" s="36"/>
      <c r="J6" s="31">
        <v>59.9</v>
      </c>
      <c r="K6" s="32">
        <v>62.9</v>
      </c>
      <c r="L6" s="33">
        <v>69.900000000000006</v>
      </c>
    </row>
    <row r="7" spans="1:12" ht="50.25" customHeight="1" x14ac:dyDescent="0.2">
      <c r="A7" s="23">
        <v>94</v>
      </c>
      <c r="B7" s="24" t="s">
        <v>46</v>
      </c>
      <c r="C7" s="34"/>
      <c r="D7" s="26">
        <f>1*2</f>
        <v>2</v>
      </c>
      <c r="E7" s="27">
        <f t="shared" si="0"/>
        <v>90.963333333333324</v>
      </c>
      <c r="F7" s="27">
        <f t="shared" ref="F7:F29" si="1">D7*E7</f>
        <v>181.92666666666665</v>
      </c>
      <c r="G7" s="35"/>
      <c r="H7" s="29"/>
      <c r="I7" s="36"/>
      <c r="J7" s="31">
        <v>103</v>
      </c>
      <c r="K7" s="32">
        <v>99.9</v>
      </c>
      <c r="L7" s="33">
        <v>69.989999999999995</v>
      </c>
    </row>
    <row r="8" spans="1:12" ht="72" x14ac:dyDescent="0.2">
      <c r="A8" s="23">
        <v>95</v>
      </c>
      <c r="B8" s="24" t="s">
        <v>47</v>
      </c>
      <c r="C8" s="34"/>
      <c r="D8" s="26">
        <v>2</v>
      </c>
      <c r="E8" s="27">
        <f t="shared" si="0"/>
        <v>38.596666666666664</v>
      </c>
      <c r="F8" s="27">
        <f t="shared" si="1"/>
        <v>77.193333333333328</v>
      </c>
      <c r="G8" s="35"/>
      <c r="H8" s="29"/>
      <c r="I8" s="36"/>
      <c r="J8" s="31">
        <v>34.9</v>
      </c>
      <c r="K8" s="32">
        <v>24.9</v>
      </c>
      <c r="L8" s="33">
        <v>55.99</v>
      </c>
    </row>
    <row r="9" spans="1:12" ht="46.5" customHeight="1" thickBot="1" x14ac:dyDescent="0.25">
      <c r="A9" s="23">
        <v>96</v>
      </c>
      <c r="B9" s="37" t="s">
        <v>48</v>
      </c>
      <c r="C9" s="34"/>
      <c r="D9" s="38">
        <f>1*2</f>
        <v>2</v>
      </c>
      <c r="E9" s="39">
        <f t="shared" si="0"/>
        <v>147.69000000000003</v>
      </c>
      <c r="F9" s="39">
        <f t="shared" si="1"/>
        <v>295.38000000000005</v>
      </c>
      <c r="G9" s="35"/>
      <c r="H9" s="40"/>
      <c r="I9" s="36"/>
      <c r="J9" s="41">
        <v>124.17</v>
      </c>
      <c r="K9" s="42">
        <v>189</v>
      </c>
      <c r="L9" s="43">
        <v>129.9</v>
      </c>
    </row>
    <row r="10" spans="1:12" ht="46.5" customHeight="1" x14ac:dyDescent="0.2">
      <c r="A10" s="23">
        <v>92</v>
      </c>
      <c r="B10" s="44" t="s">
        <v>49</v>
      </c>
      <c r="C10" s="45" t="s">
        <v>50</v>
      </c>
      <c r="D10" s="46">
        <v>6</v>
      </c>
      <c r="E10" s="47">
        <v>74.600000000000009</v>
      </c>
      <c r="F10" s="47">
        <v>447.6</v>
      </c>
      <c r="G10" s="48">
        <v>1326.78</v>
      </c>
      <c r="H10" s="49">
        <v>1</v>
      </c>
      <c r="I10" s="50">
        <v>110.565</v>
      </c>
      <c r="J10" s="51">
        <v>80</v>
      </c>
      <c r="K10" s="52">
        <v>74.900000000000006</v>
      </c>
      <c r="L10" s="53">
        <v>68.900000000000006</v>
      </c>
    </row>
    <row r="11" spans="1:12" ht="46.5" customHeight="1" x14ac:dyDescent="0.2">
      <c r="A11" s="23">
        <v>97</v>
      </c>
      <c r="B11" s="24" t="s">
        <v>51</v>
      </c>
      <c r="C11" s="34"/>
      <c r="D11" s="26">
        <v>6</v>
      </c>
      <c r="E11" s="27">
        <v>54.113333333333337</v>
      </c>
      <c r="F11" s="27">
        <v>324.68</v>
      </c>
      <c r="G11" s="35"/>
      <c r="H11" s="54"/>
      <c r="I11" s="55"/>
      <c r="J11" s="31">
        <v>45</v>
      </c>
      <c r="K11" s="32">
        <v>59.9</v>
      </c>
      <c r="L11" s="33">
        <v>57.44</v>
      </c>
    </row>
    <row r="12" spans="1:12" ht="46.5" customHeight="1" x14ac:dyDescent="0.2">
      <c r="A12" s="23">
        <v>94</v>
      </c>
      <c r="B12" s="24" t="s">
        <v>52</v>
      </c>
      <c r="C12" s="34"/>
      <c r="D12" s="26">
        <v>2</v>
      </c>
      <c r="E12" s="27">
        <v>90.963333333333324</v>
      </c>
      <c r="F12" s="27">
        <v>181.92666666666665</v>
      </c>
      <c r="G12" s="35"/>
      <c r="H12" s="54"/>
      <c r="I12" s="55"/>
      <c r="J12" s="31">
        <v>103</v>
      </c>
      <c r="K12" s="32">
        <v>99.9</v>
      </c>
      <c r="L12" s="33">
        <v>69.989999999999995</v>
      </c>
    </row>
    <row r="13" spans="1:12" ht="46.5" customHeight="1" x14ac:dyDescent="0.2">
      <c r="A13" s="23">
        <v>95</v>
      </c>
      <c r="B13" s="24" t="s">
        <v>53</v>
      </c>
      <c r="C13" s="34"/>
      <c r="D13" s="26">
        <v>2</v>
      </c>
      <c r="E13" s="27">
        <v>38.596666666666664</v>
      </c>
      <c r="F13" s="27">
        <v>77.193333333333328</v>
      </c>
      <c r="G13" s="35"/>
      <c r="H13" s="54"/>
      <c r="I13" s="55"/>
      <c r="J13" s="31">
        <v>34.9</v>
      </c>
      <c r="K13" s="32">
        <v>24.9</v>
      </c>
      <c r="L13" s="33">
        <v>55.99</v>
      </c>
    </row>
    <row r="14" spans="1:12" ht="46.5" customHeight="1" thickBot="1" x14ac:dyDescent="0.25">
      <c r="A14" s="23">
        <v>96</v>
      </c>
      <c r="B14" s="56" t="s">
        <v>54</v>
      </c>
      <c r="C14" s="57"/>
      <c r="D14" s="58">
        <v>2</v>
      </c>
      <c r="E14" s="59">
        <v>147.69000000000003</v>
      </c>
      <c r="F14" s="59">
        <v>295.38000000000005</v>
      </c>
      <c r="G14" s="60"/>
      <c r="H14" s="61"/>
      <c r="I14" s="62"/>
      <c r="J14" s="63">
        <v>124.17</v>
      </c>
      <c r="K14" s="64">
        <v>189</v>
      </c>
      <c r="L14" s="65">
        <v>129.9</v>
      </c>
    </row>
    <row r="15" spans="1:12" ht="84" x14ac:dyDescent="0.2">
      <c r="A15" s="23">
        <v>92</v>
      </c>
      <c r="B15" s="66" t="s">
        <v>43</v>
      </c>
      <c r="C15" s="34" t="s">
        <v>55</v>
      </c>
      <c r="D15" s="67">
        <f>3*2</f>
        <v>6</v>
      </c>
      <c r="E15" s="68">
        <f t="shared" si="0"/>
        <v>74.600000000000009</v>
      </c>
      <c r="F15" s="68">
        <f t="shared" si="1"/>
        <v>447.6</v>
      </c>
      <c r="G15" s="35">
        <f>SUM(F15:F19)</f>
        <v>1326.78</v>
      </c>
      <c r="H15" s="69">
        <v>1</v>
      </c>
      <c r="I15" s="70">
        <f>(G15/H15)/12</f>
        <v>110.565</v>
      </c>
      <c r="J15" s="71">
        <v>80</v>
      </c>
      <c r="K15" s="72">
        <v>74.900000000000006</v>
      </c>
      <c r="L15" s="73">
        <v>68.900000000000006</v>
      </c>
    </row>
    <row r="16" spans="1:12" ht="38.25" customHeight="1" x14ac:dyDescent="0.2">
      <c r="A16" s="23">
        <v>97</v>
      </c>
      <c r="B16" s="24" t="s">
        <v>56</v>
      </c>
      <c r="C16" s="34"/>
      <c r="D16" s="26">
        <f>3*2</f>
        <v>6</v>
      </c>
      <c r="E16" s="27">
        <f t="shared" si="0"/>
        <v>54.113333333333337</v>
      </c>
      <c r="F16" s="27">
        <f t="shared" si="1"/>
        <v>324.68</v>
      </c>
      <c r="G16" s="35"/>
      <c r="H16" s="29"/>
      <c r="I16" s="70"/>
      <c r="J16" s="74">
        <v>45</v>
      </c>
      <c r="K16" s="32">
        <v>59.9</v>
      </c>
      <c r="L16" s="75">
        <v>57.44</v>
      </c>
    </row>
    <row r="17" spans="1:12" ht="51.75" customHeight="1" x14ac:dyDescent="0.2">
      <c r="A17" s="23">
        <v>94</v>
      </c>
      <c r="B17" s="24" t="s">
        <v>46</v>
      </c>
      <c r="C17" s="34"/>
      <c r="D17" s="26">
        <f>1*2</f>
        <v>2</v>
      </c>
      <c r="E17" s="27">
        <f t="shared" si="0"/>
        <v>90.963333333333324</v>
      </c>
      <c r="F17" s="27">
        <f t="shared" si="1"/>
        <v>181.92666666666665</v>
      </c>
      <c r="G17" s="35"/>
      <c r="H17" s="29"/>
      <c r="I17" s="70"/>
      <c r="J17" s="74">
        <v>103</v>
      </c>
      <c r="K17" s="32">
        <v>99.9</v>
      </c>
      <c r="L17" s="75">
        <v>69.989999999999995</v>
      </c>
    </row>
    <row r="18" spans="1:12" ht="72" x14ac:dyDescent="0.2">
      <c r="A18" s="23">
        <v>95</v>
      </c>
      <c r="B18" s="24" t="s">
        <v>47</v>
      </c>
      <c r="C18" s="34"/>
      <c r="D18" s="26">
        <f>1*2</f>
        <v>2</v>
      </c>
      <c r="E18" s="27">
        <f t="shared" si="0"/>
        <v>38.596666666666664</v>
      </c>
      <c r="F18" s="27">
        <f t="shared" si="1"/>
        <v>77.193333333333328</v>
      </c>
      <c r="G18" s="35"/>
      <c r="H18" s="29"/>
      <c r="I18" s="70"/>
      <c r="J18" s="74">
        <v>34.9</v>
      </c>
      <c r="K18" s="32">
        <v>24.9</v>
      </c>
      <c r="L18" s="75">
        <v>55.99</v>
      </c>
    </row>
    <row r="19" spans="1:12" ht="36.75" thickBot="1" x14ac:dyDescent="0.25">
      <c r="A19" s="23">
        <v>96</v>
      </c>
      <c r="B19" s="56" t="s">
        <v>48</v>
      </c>
      <c r="C19" s="57"/>
      <c r="D19" s="58">
        <f>1*2</f>
        <v>2</v>
      </c>
      <c r="E19" s="59">
        <f t="shared" si="0"/>
        <v>147.69000000000003</v>
      </c>
      <c r="F19" s="59">
        <f t="shared" si="1"/>
        <v>295.38000000000005</v>
      </c>
      <c r="G19" s="60"/>
      <c r="H19" s="76"/>
      <c r="I19" s="77"/>
      <c r="J19" s="78">
        <v>124.17</v>
      </c>
      <c r="K19" s="64">
        <v>189</v>
      </c>
      <c r="L19" s="79">
        <v>129.9</v>
      </c>
    </row>
    <row r="20" spans="1:12" ht="144" x14ac:dyDescent="0.2">
      <c r="A20" s="23">
        <v>98</v>
      </c>
      <c r="B20" s="24" t="s">
        <v>57</v>
      </c>
      <c r="C20" s="34" t="s">
        <v>0</v>
      </c>
      <c r="D20" s="26">
        <v>3</v>
      </c>
      <c r="E20" s="27">
        <f t="shared" si="0"/>
        <v>92.043333333333337</v>
      </c>
      <c r="F20" s="27">
        <f t="shared" si="1"/>
        <v>276.13</v>
      </c>
      <c r="G20" s="35">
        <f>SUM(F20:F23)</f>
        <v>601.54666666666662</v>
      </c>
      <c r="H20" s="29">
        <v>1</v>
      </c>
      <c r="I20" s="36">
        <f>(G20/H20)/12</f>
        <v>50.128888888888888</v>
      </c>
      <c r="J20" s="31">
        <v>77.13</v>
      </c>
      <c r="K20" s="32">
        <v>89</v>
      </c>
      <c r="L20" s="33">
        <v>110</v>
      </c>
    </row>
    <row r="21" spans="1:12" ht="120" x14ac:dyDescent="0.2">
      <c r="A21" s="23">
        <v>99</v>
      </c>
      <c r="B21" s="24" t="s">
        <v>58</v>
      </c>
      <c r="C21" s="34"/>
      <c r="D21" s="26">
        <v>2</v>
      </c>
      <c r="E21" s="27">
        <f t="shared" si="0"/>
        <v>78.63</v>
      </c>
      <c r="F21" s="27">
        <f t="shared" si="1"/>
        <v>157.26</v>
      </c>
      <c r="G21" s="35"/>
      <c r="H21" s="29"/>
      <c r="I21" s="36"/>
      <c r="J21" s="31">
        <v>46.6</v>
      </c>
      <c r="K21" s="32">
        <v>98</v>
      </c>
      <c r="L21" s="33">
        <v>91.29</v>
      </c>
    </row>
    <row r="22" spans="1:12" ht="36" x14ac:dyDescent="0.2">
      <c r="A22" s="23">
        <v>94</v>
      </c>
      <c r="B22" s="24" t="s">
        <v>46</v>
      </c>
      <c r="C22" s="34"/>
      <c r="D22" s="26">
        <v>1</v>
      </c>
      <c r="E22" s="27">
        <f t="shared" si="0"/>
        <v>90.963333333333324</v>
      </c>
      <c r="F22" s="27">
        <f t="shared" si="1"/>
        <v>90.963333333333324</v>
      </c>
      <c r="G22" s="35"/>
      <c r="H22" s="29"/>
      <c r="I22" s="36"/>
      <c r="J22" s="31">
        <v>103</v>
      </c>
      <c r="K22" s="32">
        <v>99.9</v>
      </c>
      <c r="L22" s="33">
        <v>69.989999999999995</v>
      </c>
    </row>
    <row r="23" spans="1:12" ht="72" x14ac:dyDescent="0.2">
      <c r="A23" s="23">
        <v>95</v>
      </c>
      <c r="B23" s="24" t="s">
        <v>59</v>
      </c>
      <c r="C23" s="80"/>
      <c r="D23" s="26">
        <v>2</v>
      </c>
      <c r="E23" s="27">
        <f t="shared" si="0"/>
        <v>38.596666666666664</v>
      </c>
      <c r="F23" s="27">
        <f t="shared" si="1"/>
        <v>77.193333333333328</v>
      </c>
      <c r="G23" s="35"/>
      <c r="H23" s="40"/>
      <c r="I23" s="81"/>
      <c r="J23" s="31">
        <v>34.9</v>
      </c>
      <c r="K23" s="32">
        <v>24.9</v>
      </c>
      <c r="L23" s="33">
        <v>55.99</v>
      </c>
    </row>
    <row r="24" spans="1:12" ht="158.25" customHeight="1" x14ac:dyDescent="0.2">
      <c r="A24" s="23">
        <v>99</v>
      </c>
      <c r="B24" s="66" t="s">
        <v>60</v>
      </c>
      <c r="C24" s="34" t="s">
        <v>61</v>
      </c>
      <c r="D24" s="67">
        <f>3*(49/2)</f>
        <v>73.5</v>
      </c>
      <c r="E24" s="68">
        <f t="shared" si="0"/>
        <v>99.71</v>
      </c>
      <c r="F24" s="68">
        <f t="shared" si="1"/>
        <v>7328.6849999999995</v>
      </c>
      <c r="G24" s="28">
        <f>SUM(F24:F29)</f>
        <v>30862.486666666668</v>
      </c>
      <c r="H24" s="82">
        <v>49</v>
      </c>
      <c r="I24" s="36">
        <f>(G24/H24)/12</f>
        <v>52.487222222222222</v>
      </c>
      <c r="J24" s="83">
        <v>77.13</v>
      </c>
      <c r="K24" s="72">
        <v>110</v>
      </c>
      <c r="L24" s="84">
        <v>112</v>
      </c>
    </row>
    <row r="25" spans="1:12" ht="132" x14ac:dyDescent="0.2">
      <c r="A25" s="23">
        <v>98</v>
      </c>
      <c r="B25" s="24" t="s">
        <v>62</v>
      </c>
      <c r="C25" s="34"/>
      <c r="D25" s="67">
        <f>3*(49/2)</f>
        <v>73.5</v>
      </c>
      <c r="E25" s="27">
        <f t="shared" si="0"/>
        <v>92.043333333333337</v>
      </c>
      <c r="F25" s="27">
        <f t="shared" si="1"/>
        <v>6765.1850000000004</v>
      </c>
      <c r="G25" s="35"/>
      <c r="H25" s="82"/>
      <c r="I25" s="36"/>
      <c r="J25" s="31">
        <v>77.13</v>
      </c>
      <c r="K25" s="32">
        <v>89</v>
      </c>
      <c r="L25" s="33">
        <v>110</v>
      </c>
    </row>
    <row r="26" spans="1:12" ht="120" x14ac:dyDescent="0.2">
      <c r="A26" s="23">
        <v>100</v>
      </c>
      <c r="B26" s="24" t="s">
        <v>58</v>
      </c>
      <c r="C26" s="34"/>
      <c r="D26" s="26">
        <f>2*49</f>
        <v>98</v>
      </c>
      <c r="E26" s="27">
        <f t="shared" si="0"/>
        <v>78.63</v>
      </c>
      <c r="F26" s="27">
        <f t="shared" si="1"/>
        <v>7705.74</v>
      </c>
      <c r="G26" s="35"/>
      <c r="H26" s="82"/>
      <c r="I26" s="36"/>
      <c r="J26" s="31">
        <v>46.6</v>
      </c>
      <c r="K26" s="32">
        <v>98</v>
      </c>
      <c r="L26" s="33">
        <v>91.29</v>
      </c>
    </row>
    <row r="27" spans="1:12" ht="44.25" customHeight="1" x14ac:dyDescent="0.2">
      <c r="A27" s="23">
        <v>101</v>
      </c>
      <c r="B27" s="24" t="s">
        <v>63</v>
      </c>
      <c r="C27" s="34"/>
      <c r="D27" s="26">
        <v>49</v>
      </c>
      <c r="E27" s="27">
        <f t="shared" si="0"/>
        <v>16.8</v>
      </c>
      <c r="F27" s="27">
        <f t="shared" si="1"/>
        <v>823.2</v>
      </c>
      <c r="G27" s="35"/>
      <c r="H27" s="82"/>
      <c r="I27" s="36"/>
      <c r="J27" s="31">
        <v>20</v>
      </c>
      <c r="K27" s="32">
        <v>11.4</v>
      </c>
      <c r="L27" s="33">
        <v>19</v>
      </c>
    </row>
    <row r="28" spans="1:12" ht="48" customHeight="1" x14ac:dyDescent="0.2">
      <c r="A28" s="23">
        <v>94</v>
      </c>
      <c r="B28" s="24" t="s">
        <v>46</v>
      </c>
      <c r="C28" s="34"/>
      <c r="D28" s="26">
        <v>49</v>
      </c>
      <c r="E28" s="27">
        <f t="shared" si="0"/>
        <v>90.963333333333324</v>
      </c>
      <c r="F28" s="27">
        <f t="shared" si="1"/>
        <v>4457.2033333333329</v>
      </c>
      <c r="G28" s="35"/>
      <c r="H28" s="82"/>
      <c r="I28" s="36"/>
      <c r="J28" s="31">
        <v>103</v>
      </c>
      <c r="K28" s="32">
        <v>99.9</v>
      </c>
      <c r="L28" s="33">
        <v>69.989999999999995</v>
      </c>
    </row>
    <row r="29" spans="1:12" ht="72" x14ac:dyDescent="0.2">
      <c r="A29" s="23">
        <v>95</v>
      </c>
      <c r="B29" s="24" t="s">
        <v>59</v>
      </c>
      <c r="C29" s="80"/>
      <c r="D29" s="26">
        <f>2*49</f>
        <v>98</v>
      </c>
      <c r="E29" s="27">
        <f t="shared" si="0"/>
        <v>38.596666666666664</v>
      </c>
      <c r="F29" s="27">
        <f t="shared" si="1"/>
        <v>3782.4733333333329</v>
      </c>
      <c r="G29" s="85"/>
      <c r="H29" s="82"/>
      <c r="I29" s="81"/>
      <c r="J29" s="31">
        <v>34.9</v>
      </c>
      <c r="K29" s="32">
        <v>24.9</v>
      </c>
      <c r="L29" s="33">
        <v>55.99</v>
      </c>
    </row>
    <row r="30" spans="1:12" x14ac:dyDescent="0.2">
      <c r="A30" s="86" t="s">
        <v>64</v>
      </c>
      <c r="B30" s="87"/>
      <c r="C30" s="87"/>
      <c r="D30" s="87"/>
      <c r="E30" s="87"/>
      <c r="F30" s="88"/>
      <c r="G30" s="89">
        <f>SUM(G5:G29)/12</f>
        <v>2958.7577777777783</v>
      </c>
      <c r="H30" s="89"/>
      <c r="I30" s="90"/>
    </row>
    <row r="31" spans="1:12" x14ac:dyDescent="0.2">
      <c r="A31" s="86" t="s">
        <v>65</v>
      </c>
      <c r="B31" s="87"/>
      <c r="C31" s="87"/>
      <c r="D31" s="87"/>
      <c r="E31" s="87"/>
      <c r="F31" s="88"/>
      <c r="G31" s="89">
        <f>SUM(G5:G29)</f>
        <v>35505.093333333338</v>
      </c>
      <c r="H31" s="89"/>
      <c r="I31" s="91"/>
    </row>
    <row r="32" spans="1:12" x14ac:dyDescent="0.2">
      <c r="A32" s="86" t="s">
        <v>66</v>
      </c>
      <c r="B32" s="87"/>
      <c r="C32" s="87"/>
      <c r="D32" s="87"/>
      <c r="E32" s="87"/>
      <c r="F32" s="88"/>
      <c r="G32" s="92">
        <f>[1]RESUMO!G35</f>
        <v>53</v>
      </c>
      <c r="H32" s="93"/>
      <c r="I32" s="94"/>
    </row>
    <row r="33" spans="1:9" ht="15.75" thickBot="1" x14ac:dyDescent="0.25">
      <c r="A33" s="95" t="s">
        <v>67</v>
      </c>
      <c r="B33" s="96"/>
      <c r="C33" s="96"/>
      <c r="D33" s="96"/>
      <c r="E33" s="96"/>
      <c r="F33" s="97"/>
      <c r="G33" s="98">
        <f>G30/G32</f>
        <v>55.825618448637329</v>
      </c>
      <c r="H33" s="99"/>
      <c r="I33" s="100"/>
    </row>
    <row r="34" spans="1:9" ht="15.75" thickBot="1" x14ac:dyDescent="0.25">
      <c r="A34" s="9"/>
      <c r="B34" s="101"/>
      <c r="C34" s="102"/>
      <c r="D34" s="102"/>
      <c r="E34" s="102"/>
      <c r="F34" s="102"/>
      <c r="G34" s="9"/>
      <c r="H34" s="9"/>
      <c r="I34" s="9"/>
    </row>
    <row r="35" spans="1:9" ht="15.75" thickBot="1" x14ac:dyDescent="0.25">
      <c r="A35" s="2" t="s">
        <v>68</v>
      </c>
      <c r="B35" s="3"/>
      <c r="C35" s="3"/>
      <c r="D35" s="3"/>
      <c r="E35" s="3"/>
      <c r="F35" s="4"/>
      <c r="G35" s="8"/>
      <c r="H35" s="9"/>
      <c r="I35" s="9"/>
    </row>
    <row r="36" spans="1:9" ht="15" x14ac:dyDescent="0.2">
      <c r="A36" s="6"/>
      <c r="B36" s="7"/>
      <c r="C36" s="8"/>
      <c r="D36" s="8"/>
      <c r="E36" s="8"/>
      <c r="F36" s="103"/>
      <c r="G36" s="9"/>
      <c r="H36" s="9"/>
      <c r="I36" s="9"/>
    </row>
    <row r="37" spans="1:9" ht="15" x14ac:dyDescent="0.2">
      <c r="A37" s="104" t="s">
        <v>31</v>
      </c>
      <c r="B37" s="105" t="s">
        <v>33</v>
      </c>
      <c r="C37" s="106" t="s">
        <v>69</v>
      </c>
      <c r="D37" s="106" t="s">
        <v>35</v>
      </c>
      <c r="E37" s="107" t="s">
        <v>70</v>
      </c>
      <c r="F37" s="108" t="s">
        <v>71</v>
      </c>
      <c r="G37" s="9"/>
      <c r="H37" s="109"/>
      <c r="I37" s="9"/>
    </row>
    <row r="38" spans="1:9" x14ac:dyDescent="0.2">
      <c r="A38" s="110"/>
      <c r="B38" s="111"/>
      <c r="C38" s="106" t="s">
        <v>2</v>
      </c>
      <c r="D38" s="106" t="s">
        <v>4</v>
      </c>
      <c r="E38" s="107" t="s">
        <v>6</v>
      </c>
      <c r="F38" s="108" t="s">
        <v>72</v>
      </c>
      <c r="G38" s="20" t="s">
        <v>40</v>
      </c>
      <c r="H38" s="21" t="s">
        <v>41</v>
      </c>
      <c r="I38" s="22" t="s">
        <v>42</v>
      </c>
    </row>
    <row r="39" spans="1:9" ht="228" x14ac:dyDescent="0.2">
      <c r="A39" s="112">
        <v>90</v>
      </c>
      <c r="B39" s="113" t="s">
        <v>73</v>
      </c>
      <c r="C39" s="114">
        <v>19</v>
      </c>
      <c r="D39" s="115">
        <f>AVERAGE(G39:I39)</f>
        <v>1146</v>
      </c>
      <c r="E39" s="116">
        <v>30</v>
      </c>
      <c r="F39" s="117">
        <f>(C39*(D39-(D39*0.2))/E39)</f>
        <v>580.64</v>
      </c>
      <c r="G39" s="31">
        <v>1799</v>
      </c>
      <c r="H39" s="32">
        <v>1140</v>
      </c>
      <c r="I39" s="33">
        <v>499</v>
      </c>
    </row>
    <row r="40" spans="1:9" ht="15" x14ac:dyDescent="0.2">
      <c r="A40" s="118" t="s">
        <v>74</v>
      </c>
      <c r="B40" s="119"/>
      <c r="C40" s="119"/>
      <c r="D40" s="119"/>
      <c r="E40" s="120"/>
      <c r="F40" s="121">
        <f>F39</f>
        <v>580.64</v>
      </c>
      <c r="G40" s="9"/>
      <c r="H40" s="122"/>
      <c r="I40" s="9"/>
    </row>
    <row r="41" spans="1:9" ht="15" x14ac:dyDescent="0.2">
      <c r="A41" s="123" t="s">
        <v>66</v>
      </c>
      <c r="B41" s="124"/>
      <c r="C41" s="124"/>
      <c r="D41" s="124"/>
      <c r="E41" s="125"/>
      <c r="F41" s="126">
        <f>[1]RESUMO!G35</f>
        <v>53</v>
      </c>
      <c r="G41" s="9"/>
      <c r="H41" s="127"/>
      <c r="I41" s="9"/>
    </row>
    <row r="42" spans="1:9" ht="15.75" thickBot="1" x14ac:dyDescent="0.25">
      <c r="A42" s="128" t="s">
        <v>67</v>
      </c>
      <c r="B42" s="129"/>
      <c r="C42" s="129"/>
      <c r="D42" s="129"/>
      <c r="E42" s="130"/>
      <c r="F42" s="131">
        <f>F40/F41</f>
        <v>10.955471698113207</v>
      </c>
      <c r="G42" s="9"/>
      <c r="H42" s="122"/>
      <c r="I42" s="9"/>
    </row>
    <row r="43" spans="1:9" ht="15.75" thickBot="1" x14ac:dyDescent="0.25">
      <c r="A43" s="132"/>
      <c r="B43" s="133"/>
      <c r="C43" s="132"/>
      <c r="D43" s="132"/>
      <c r="E43" s="132"/>
      <c r="F43" s="132"/>
      <c r="G43" s="134"/>
      <c r="H43" s="122"/>
      <c r="I43" s="9"/>
    </row>
    <row r="44" spans="1:9" ht="15.75" thickBot="1" x14ac:dyDescent="0.25">
      <c r="A44" s="2" t="s">
        <v>75</v>
      </c>
      <c r="B44" s="3"/>
      <c r="C44" s="3"/>
      <c r="D44" s="3"/>
      <c r="E44" s="3"/>
      <c r="F44" s="4"/>
      <c r="G44" s="8"/>
      <c r="H44" s="9"/>
      <c r="I44" s="9"/>
    </row>
    <row r="45" spans="1:9" ht="15" x14ac:dyDescent="0.2">
      <c r="A45" s="6"/>
      <c r="B45" s="7"/>
      <c r="C45" s="8"/>
      <c r="D45" s="8"/>
      <c r="E45" s="8"/>
      <c r="F45" s="103"/>
      <c r="G45" s="9"/>
      <c r="H45" s="9"/>
      <c r="I45" s="9"/>
    </row>
    <row r="46" spans="1:9" ht="15" x14ac:dyDescent="0.2">
      <c r="A46" s="104" t="s">
        <v>31</v>
      </c>
      <c r="B46" s="105" t="s">
        <v>33</v>
      </c>
      <c r="C46" s="106" t="s">
        <v>69</v>
      </c>
      <c r="D46" s="106" t="s">
        <v>35</v>
      </c>
      <c r="E46" s="107" t="s">
        <v>70</v>
      </c>
      <c r="F46" s="108" t="s">
        <v>71</v>
      </c>
      <c r="G46" s="9"/>
      <c r="H46" s="109"/>
      <c r="I46" s="9"/>
    </row>
    <row r="47" spans="1:9" x14ac:dyDescent="0.2">
      <c r="A47" s="110"/>
      <c r="B47" s="111"/>
      <c r="C47" s="106" t="s">
        <v>2</v>
      </c>
      <c r="D47" s="106" t="s">
        <v>4</v>
      </c>
      <c r="E47" s="107" t="s">
        <v>6</v>
      </c>
      <c r="F47" s="108" t="s">
        <v>72</v>
      </c>
      <c r="G47" s="20" t="s">
        <v>40</v>
      </c>
      <c r="H47" s="21" t="s">
        <v>41</v>
      </c>
      <c r="I47" s="22" t="s">
        <v>42</v>
      </c>
    </row>
    <row r="48" spans="1:9" ht="67.5" customHeight="1" x14ac:dyDescent="0.2">
      <c r="A48" s="112">
        <v>91</v>
      </c>
      <c r="B48" s="113" t="s">
        <v>76</v>
      </c>
      <c r="C48" s="114">
        <v>6</v>
      </c>
      <c r="D48" s="115">
        <f>AVERAGE(G48:I48)</f>
        <v>102</v>
      </c>
      <c r="E48" s="116">
        <v>30</v>
      </c>
      <c r="F48" s="117">
        <f>(C48*(D48-(D48*0.2))/E48)</f>
        <v>16.32</v>
      </c>
      <c r="G48" s="31">
        <v>98</v>
      </c>
      <c r="H48" s="32">
        <v>125</v>
      </c>
      <c r="I48" s="33">
        <v>83</v>
      </c>
    </row>
    <row r="49" spans="1:9" ht="15" x14ac:dyDescent="0.2">
      <c r="A49" s="118" t="s">
        <v>74</v>
      </c>
      <c r="B49" s="119"/>
      <c r="C49" s="119"/>
      <c r="D49" s="119"/>
      <c r="E49" s="120"/>
      <c r="F49" s="121">
        <f>F48</f>
        <v>16.32</v>
      </c>
      <c r="G49" s="9"/>
      <c r="H49" s="122"/>
      <c r="I49" s="9"/>
    </row>
    <row r="50" spans="1:9" ht="15" x14ac:dyDescent="0.2">
      <c r="A50" s="123" t="s">
        <v>66</v>
      </c>
      <c r="B50" s="124"/>
      <c r="C50" s="124"/>
      <c r="D50" s="124"/>
      <c r="E50" s="125"/>
      <c r="F50" s="126">
        <v>3</v>
      </c>
      <c r="G50" s="9"/>
      <c r="H50" s="127"/>
      <c r="I50" s="9"/>
    </row>
    <row r="51" spans="1:9" ht="15.75" thickBot="1" x14ac:dyDescent="0.25">
      <c r="A51" s="6"/>
      <c r="B51" s="8"/>
      <c r="C51" s="8"/>
      <c r="D51" s="8"/>
      <c r="E51" s="8"/>
      <c r="F51" s="103"/>
      <c r="G51" s="8"/>
      <c r="H51" s="135"/>
      <c r="I51" s="9"/>
    </row>
    <row r="52" spans="1:9" ht="15.75" thickBot="1" x14ac:dyDescent="0.25">
      <c r="A52" s="136" t="s">
        <v>77</v>
      </c>
      <c r="B52" s="137"/>
      <c r="C52" s="137"/>
      <c r="D52" s="137"/>
      <c r="E52" s="137"/>
      <c r="F52" s="138"/>
      <c r="G52" s="9"/>
      <c r="H52" s="135"/>
      <c r="I52" s="9"/>
    </row>
    <row r="53" spans="1:9" ht="24.75" customHeight="1" x14ac:dyDescent="0.2">
      <c r="A53" s="104" t="s">
        <v>31</v>
      </c>
      <c r="B53" s="105" t="s">
        <v>33</v>
      </c>
      <c r="C53" s="106" t="s">
        <v>69</v>
      </c>
      <c r="D53" s="106" t="s">
        <v>35</v>
      </c>
      <c r="E53" s="107" t="s">
        <v>70</v>
      </c>
      <c r="F53" s="108" t="s">
        <v>71</v>
      </c>
      <c r="G53" s="9"/>
      <c r="H53" s="109"/>
      <c r="I53" s="9"/>
    </row>
    <row r="54" spans="1:9" x14ac:dyDescent="0.2">
      <c r="A54" s="110"/>
      <c r="B54" s="111"/>
      <c r="C54" s="106" t="s">
        <v>2</v>
      </c>
      <c r="D54" s="106" t="s">
        <v>4</v>
      </c>
      <c r="E54" s="107" t="s">
        <v>6</v>
      </c>
      <c r="F54" s="108" t="s">
        <v>78</v>
      </c>
      <c r="G54" s="139" t="s">
        <v>40</v>
      </c>
      <c r="H54" s="140" t="s">
        <v>41</v>
      </c>
      <c r="I54" s="141" t="s">
        <v>42</v>
      </c>
    </row>
    <row r="55" spans="1:9" ht="85.5" customHeight="1" x14ac:dyDescent="0.2">
      <c r="A55" s="112">
        <v>73</v>
      </c>
      <c r="B55" s="113" t="s">
        <v>79</v>
      </c>
      <c r="C55" s="142">
        <v>1</v>
      </c>
      <c r="D55" s="115">
        <f>AVERAGE(G55:I55)</f>
        <v>14488.333333333334</v>
      </c>
      <c r="E55" s="116">
        <v>30</v>
      </c>
      <c r="F55" s="143">
        <f>C55*(D55-(D55*0.2))/E55*12</f>
        <v>4636.2666666666673</v>
      </c>
      <c r="G55" s="31">
        <v>13999</v>
      </c>
      <c r="H55" s="32">
        <v>14499</v>
      </c>
      <c r="I55" s="33">
        <v>14967</v>
      </c>
    </row>
    <row r="56" spans="1:9" ht="126" customHeight="1" x14ac:dyDescent="0.2">
      <c r="A56" s="112">
        <v>74</v>
      </c>
      <c r="B56" s="113" t="s">
        <v>80</v>
      </c>
      <c r="C56" s="142">
        <v>2</v>
      </c>
      <c r="D56" s="115">
        <f t="shared" ref="D56:D70" si="2">AVERAGE(G56:I56)</f>
        <v>3596.4233333333336</v>
      </c>
      <c r="E56" s="116">
        <v>30</v>
      </c>
      <c r="F56" s="143">
        <f>C56*(D56-(D56*0.2))/E56*12</f>
        <v>2301.7109333333337</v>
      </c>
      <c r="G56" s="31">
        <v>3607.4</v>
      </c>
      <c r="H56" s="32">
        <v>3882.87</v>
      </c>
      <c r="I56" s="33">
        <v>3299</v>
      </c>
    </row>
    <row r="57" spans="1:9" ht="120" x14ac:dyDescent="0.2">
      <c r="A57" s="112">
        <v>75</v>
      </c>
      <c r="B57" s="144" t="s">
        <v>81</v>
      </c>
      <c r="C57" s="145">
        <v>3</v>
      </c>
      <c r="D57" s="115">
        <f t="shared" si="2"/>
        <v>740.7600000000001</v>
      </c>
      <c r="E57" s="146">
        <v>30</v>
      </c>
      <c r="F57" s="143">
        <f t="shared" ref="F57:F68" si="3">C57*(D57-(D57*0.2))/E57*12</f>
        <v>711.12959999999998</v>
      </c>
      <c r="G57" s="31">
        <v>662.48</v>
      </c>
      <c r="H57" s="32">
        <v>999.9</v>
      </c>
      <c r="I57" s="33">
        <v>559.9</v>
      </c>
    </row>
    <row r="58" spans="1:9" ht="122.25" customHeight="1" x14ac:dyDescent="0.2">
      <c r="A58" s="112">
        <v>76</v>
      </c>
      <c r="B58" s="144" t="s">
        <v>82</v>
      </c>
      <c r="C58" s="145">
        <v>14</v>
      </c>
      <c r="D58" s="115">
        <f t="shared" si="2"/>
        <v>611.85333333333335</v>
      </c>
      <c r="E58" s="146">
        <v>30</v>
      </c>
      <c r="F58" s="143">
        <f>C58*(D58-(D58*0.2))/E58*12</f>
        <v>2741.1029333333336</v>
      </c>
      <c r="G58" s="31">
        <v>528</v>
      </c>
      <c r="H58" s="32">
        <v>539.9</v>
      </c>
      <c r="I58" s="33">
        <v>767.66</v>
      </c>
    </row>
    <row r="59" spans="1:9" ht="207" customHeight="1" x14ac:dyDescent="0.2">
      <c r="A59" s="112">
        <v>77</v>
      </c>
      <c r="B59" s="144" t="s">
        <v>83</v>
      </c>
      <c r="C59" s="145">
        <v>11</v>
      </c>
      <c r="D59" s="115">
        <f t="shared" si="2"/>
        <v>2336.9466666666667</v>
      </c>
      <c r="E59" s="146">
        <v>30</v>
      </c>
      <c r="F59" s="143">
        <f t="shared" si="3"/>
        <v>8226.0522666666657</v>
      </c>
      <c r="G59" s="41">
        <v>2904.99</v>
      </c>
      <c r="H59" s="42">
        <v>2315.85</v>
      </c>
      <c r="I59" s="43">
        <v>1790</v>
      </c>
    </row>
    <row r="60" spans="1:9" ht="168" customHeight="1" x14ac:dyDescent="0.2">
      <c r="A60" s="112">
        <v>78</v>
      </c>
      <c r="B60" s="144" t="s">
        <v>84</v>
      </c>
      <c r="C60" s="145">
        <v>18</v>
      </c>
      <c r="D60" s="115">
        <f t="shared" si="2"/>
        <v>319.06</v>
      </c>
      <c r="E60" s="146">
        <v>30</v>
      </c>
      <c r="F60" s="143">
        <f t="shared" si="3"/>
        <v>1837.7855999999999</v>
      </c>
      <c r="G60" s="31">
        <v>280.88</v>
      </c>
      <c r="H60" s="32">
        <v>377.9</v>
      </c>
      <c r="I60" s="33">
        <v>298.39999999999998</v>
      </c>
    </row>
    <row r="61" spans="1:9" ht="123.75" customHeight="1" x14ac:dyDescent="0.2">
      <c r="A61" s="112">
        <v>79</v>
      </c>
      <c r="B61" s="144" t="s">
        <v>85</v>
      </c>
      <c r="C61" s="145">
        <v>12</v>
      </c>
      <c r="D61" s="115">
        <f t="shared" si="2"/>
        <v>176.21666666666667</v>
      </c>
      <c r="E61" s="146">
        <v>30</v>
      </c>
      <c r="F61" s="143">
        <f t="shared" si="3"/>
        <v>676.67199999999991</v>
      </c>
      <c r="G61" s="31">
        <v>91.96</v>
      </c>
      <c r="H61" s="32">
        <v>219</v>
      </c>
      <c r="I61" s="33">
        <v>217.69</v>
      </c>
    </row>
    <row r="62" spans="1:9" ht="120" x14ac:dyDescent="0.2">
      <c r="A62" s="112">
        <v>80</v>
      </c>
      <c r="B62" s="144" t="s">
        <v>86</v>
      </c>
      <c r="C62" s="145">
        <v>4</v>
      </c>
      <c r="D62" s="115">
        <f t="shared" si="2"/>
        <v>94.38</v>
      </c>
      <c r="E62" s="146">
        <v>30</v>
      </c>
      <c r="F62" s="143">
        <f t="shared" si="3"/>
        <v>120.80639999999997</v>
      </c>
      <c r="G62" s="31">
        <v>67.37</v>
      </c>
      <c r="H62" s="32">
        <v>93.77</v>
      </c>
      <c r="I62" s="33">
        <v>122</v>
      </c>
    </row>
    <row r="63" spans="1:9" ht="207" customHeight="1" x14ac:dyDescent="0.2">
      <c r="A63" s="112">
        <v>81</v>
      </c>
      <c r="B63" s="144" t="s">
        <v>87</v>
      </c>
      <c r="C63" s="147">
        <v>12</v>
      </c>
      <c r="D63" s="115">
        <f t="shared" si="2"/>
        <v>443.58666666666659</v>
      </c>
      <c r="E63" s="146">
        <v>30</v>
      </c>
      <c r="F63" s="143">
        <f t="shared" si="3"/>
        <v>1703.3727999999996</v>
      </c>
      <c r="G63" s="31">
        <v>430.84</v>
      </c>
      <c r="H63" s="32">
        <v>350</v>
      </c>
      <c r="I63" s="33">
        <v>549.91999999999996</v>
      </c>
    </row>
    <row r="64" spans="1:9" ht="252" x14ac:dyDescent="0.2">
      <c r="A64" s="112">
        <v>82</v>
      </c>
      <c r="B64" s="144" t="s">
        <v>88</v>
      </c>
      <c r="C64" s="145">
        <v>42</v>
      </c>
      <c r="D64" s="115">
        <f t="shared" si="2"/>
        <v>160.73333333333335</v>
      </c>
      <c r="E64" s="146">
        <v>30</v>
      </c>
      <c r="F64" s="143">
        <f t="shared" si="3"/>
        <v>2160.2559999999999</v>
      </c>
      <c r="G64" s="31">
        <v>199</v>
      </c>
      <c r="H64" s="32">
        <v>145.99</v>
      </c>
      <c r="I64" s="33">
        <v>137.21</v>
      </c>
    </row>
    <row r="65" spans="1:9" ht="48" x14ac:dyDescent="0.2">
      <c r="A65" s="112">
        <v>83</v>
      </c>
      <c r="B65" s="144" t="s">
        <v>89</v>
      </c>
      <c r="C65" s="145">
        <v>44</v>
      </c>
      <c r="D65" s="115">
        <f t="shared" si="2"/>
        <v>74.406666666666666</v>
      </c>
      <c r="E65" s="146">
        <v>30</v>
      </c>
      <c r="F65" s="143">
        <f t="shared" si="3"/>
        <v>1047.6458666666667</v>
      </c>
      <c r="G65" s="83">
        <v>48.06</v>
      </c>
      <c r="H65" s="72">
        <v>71</v>
      </c>
      <c r="I65" s="84">
        <v>104.16</v>
      </c>
    </row>
    <row r="66" spans="1:9" ht="198.75" customHeight="1" x14ac:dyDescent="0.2">
      <c r="A66" s="112">
        <v>84</v>
      </c>
      <c r="B66" s="144" t="s">
        <v>90</v>
      </c>
      <c r="C66" s="145">
        <v>36</v>
      </c>
      <c r="D66" s="115">
        <f t="shared" si="2"/>
        <v>1110.0233333333333</v>
      </c>
      <c r="E66" s="146">
        <v>30</v>
      </c>
      <c r="F66" s="143">
        <f t="shared" si="3"/>
        <v>12787.468799999999</v>
      </c>
      <c r="G66" s="31">
        <v>1230</v>
      </c>
      <c r="H66" s="32">
        <v>1201.07</v>
      </c>
      <c r="I66" s="33">
        <v>899</v>
      </c>
    </row>
    <row r="67" spans="1:9" ht="148.5" customHeight="1" x14ac:dyDescent="0.2">
      <c r="A67" s="112">
        <v>85</v>
      </c>
      <c r="B67" s="144" t="s">
        <v>91</v>
      </c>
      <c r="C67" s="145">
        <v>14</v>
      </c>
      <c r="D67" s="115">
        <f t="shared" si="2"/>
        <v>318.27333333333331</v>
      </c>
      <c r="E67" s="146">
        <v>30</v>
      </c>
      <c r="F67" s="143">
        <f t="shared" si="3"/>
        <v>1425.8645333333332</v>
      </c>
      <c r="G67" s="31">
        <v>354.82</v>
      </c>
      <c r="H67" s="32">
        <v>329</v>
      </c>
      <c r="I67" s="33">
        <v>271</v>
      </c>
    </row>
    <row r="68" spans="1:9" ht="252" customHeight="1" x14ac:dyDescent="0.2">
      <c r="A68" s="112">
        <v>86</v>
      </c>
      <c r="B68" s="144" t="s">
        <v>92</v>
      </c>
      <c r="C68" s="147">
        <v>21</v>
      </c>
      <c r="D68" s="115">
        <f t="shared" si="2"/>
        <v>430.19000000000005</v>
      </c>
      <c r="E68" s="146">
        <v>30</v>
      </c>
      <c r="F68" s="143">
        <f t="shared" si="3"/>
        <v>2890.8768</v>
      </c>
      <c r="G68" s="31">
        <v>438.2</v>
      </c>
      <c r="H68" s="32">
        <v>440.47</v>
      </c>
      <c r="I68" s="33">
        <v>411.9</v>
      </c>
    </row>
    <row r="69" spans="1:9" ht="259.5" customHeight="1" x14ac:dyDescent="0.2">
      <c r="A69" s="112">
        <v>87</v>
      </c>
      <c r="B69" s="113" t="s">
        <v>93</v>
      </c>
      <c r="C69" s="142">
        <v>1</v>
      </c>
      <c r="D69" s="115">
        <f t="shared" si="2"/>
        <v>1729.3266666666666</v>
      </c>
      <c r="E69" s="146">
        <v>30</v>
      </c>
      <c r="F69" s="143">
        <f>C69*(D69-(D69*0.2))/E69*12</f>
        <v>553.38453333333325</v>
      </c>
      <c r="G69" s="31">
        <v>1839</v>
      </c>
      <c r="H69" s="32">
        <v>1553.08</v>
      </c>
      <c r="I69" s="33">
        <v>1795.9</v>
      </c>
    </row>
    <row r="70" spans="1:9" ht="259.5" customHeight="1" x14ac:dyDescent="0.2">
      <c r="A70" s="112">
        <v>88</v>
      </c>
      <c r="B70" s="113" t="s">
        <v>94</v>
      </c>
      <c r="C70" s="142">
        <v>1</v>
      </c>
      <c r="D70" s="115">
        <f t="shared" si="2"/>
        <v>371.81333333333333</v>
      </c>
      <c r="E70" s="146">
        <v>30</v>
      </c>
      <c r="F70" s="143">
        <f>C70*(D70-(D70*0.2))/E70*12</f>
        <v>118.98026666666668</v>
      </c>
      <c r="G70" s="31">
        <v>341.32</v>
      </c>
      <c r="H70" s="32">
        <v>399</v>
      </c>
      <c r="I70" s="33">
        <v>375.12</v>
      </c>
    </row>
    <row r="71" spans="1:9" ht="15" x14ac:dyDescent="0.2">
      <c r="A71" s="148" t="s">
        <v>95</v>
      </c>
      <c r="B71" s="149"/>
      <c r="C71" s="149"/>
      <c r="D71" s="149"/>
      <c r="E71" s="149"/>
      <c r="F71" s="150">
        <f>SUM(F55:F70)</f>
        <v>43939.375999999997</v>
      </c>
      <c r="G71" s="9"/>
      <c r="H71" s="122"/>
      <c r="I71" s="9"/>
    </row>
    <row r="72" spans="1:9" ht="15" x14ac:dyDescent="0.2">
      <c r="A72" s="148" t="s">
        <v>96</v>
      </c>
      <c r="B72" s="149"/>
      <c r="C72" s="149"/>
      <c r="D72" s="149"/>
      <c r="E72" s="149"/>
      <c r="F72" s="150">
        <f>F71/12</f>
        <v>3661.6146666666664</v>
      </c>
      <c r="G72" s="9"/>
      <c r="H72" s="122"/>
      <c r="I72" s="9"/>
    </row>
    <row r="73" spans="1:9" ht="15" x14ac:dyDescent="0.2">
      <c r="A73" s="148" t="s">
        <v>66</v>
      </c>
      <c r="B73" s="149"/>
      <c r="C73" s="149"/>
      <c r="D73" s="149"/>
      <c r="E73" s="149"/>
      <c r="F73" s="151">
        <f>[1]RESUMO!G35</f>
        <v>53</v>
      </c>
      <c r="G73" s="9"/>
      <c r="H73" s="127"/>
      <c r="I73" s="9"/>
    </row>
    <row r="74" spans="1:9" ht="15.75" thickBot="1" x14ac:dyDescent="0.25">
      <c r="A74" s="152" t="s">
        <v>67</v>
      </c>
      <c r="B74" s="153"/>
      <c r="C74" s="153"/>
      <c r="D74" s="153"/>
      <c r="E74" s="153"/>
      <c r="F74" s="154">
        <f>F72/F73</f>
        <v>69.087069182389925</v>
      </c>
      <c r="G74" s="9"/>
      <c r="H74" s="122"/>
      <c r="I74" s="9"/>
    </row>
    <row r="75" spans="1:9" ht="15" x14ac:dyDescent="0.2">
      <c r="A75" s="9"/>
      <c r="B75" s="101"/>
      <c r="C75" s="102"/>
      <c r="D75" s="102"/>
      <c r="E75" s="102"/>
      <c r="F75" s="102"/>
      <c r="G75" s="9"/>
      <c r="H75" s="9"/>
      <c r="I75" s="9"/>
    </row>
    <row r="76" spans="1:9" ht="26.25" customHeight="1" thickBot="1" x14ac:dyDescent="0.25">
      <c r="A76" s="155" t="s">
        <v>97</v>
      </c>
      <c r="B76" s="155"/>
      <c r="C76" s="155"/>
      <c r="D76" s="155"/>
      <c r="E76" s="155"/>
      <c r="F76" s="155"/>
      <c r="G76" s="9"/>
      <c r="H76" s="9"/>
      <c r="I76" s="9"/>
    </row>
    <row r="77" spans="1:9" x14ac:dyDescent="0.2">
      <c r="A77" s="156" t="s">
        <v>77</v>
      </c>
      <c r="B77" s="157"/>
      <c r="C77" s="157"/>
      <c r="D77" s="157"/>
      <c r="E77" s="157"/>
      <c r="F77" s="158"/>
    </row>
    <row r="78" spans="1:9" x14ac:dyDescent="0.2">
      <c r="A78" s="160" t="s">
        <v>31</v>
      </c>
      <c r="B78" s="161" t="s">
        <v>33</v>
      </c>
      <c r="C78" s="106" t="s">
        <v>69</v>
      </c>
      <c r="D78" s="106" t="s">
        <v>35</v>
      </c>
      <c r="E78" s="107" t="s">
        <v>70</v>
      </c>
      <c r="F78" s="106" t="s">
        <v>71</v>
      </c>
      <c r="G78" s="162"/>
      <c r="H78" s="162"/>
      <c r="I78" s="162"/>
    </row>
    <row r="79" spans="1:9" x14ac:dyDescent="0.2">
      <c r="A79" s="160"/>
      <c r="B79" s="161"/>
      <c r="C79" s="106" t="s">
        <v>2</v>
      </c>
      <c r="D79" s="106" t="s">
        <v>4</v>
      </c>
      <c r="E79" s="107" t="s">
        <v>6</v>
      </c>
      <c r="F79" s="106" t="s">
        <v>78</v>
      </c>
      <c r="G79" s="163" t="s">
        <v>40</v>
      </c>
      <c r="H79" s="164" t="s">
        <v>41</v>
      </c>
      <c r="I79" s="165" t="s">
        <v>42</v>
      </c>
    </row>
    <row r="80" spans="1:9" ht="15" x14ac:dyDescent="0.2">
      <c r="A80" s="166">
        <v>89</v>
      </c>
      <c r="B80" s="113" t="s">
        <v>98</v>
      </c>
      <c r="C80" s="142">
        <v>1</v>
      </c>
      <c r="D80" s="115">
        <f>AVERAGE(G80:I80)</f>
        <v>840.34</v>
      </c>
      <c r="E80" s="116">
        <v>30</v>
      </c>
      <c r="F80" s="167">
        <f>C80*(D80-(D80*0.2))/E80*12</f>
        <v>268.90880000000004</v>
      </c>
      <c r="G80" s="168">
        <v>766.33</v>
      </c>
      <c r="H80" s="162">
        <f>855.04+130</f>
        <v>985.04</v>
      </c>
      <c r="I80" s="162">
        <v>769.65</v>
      </c>
    </row>
    <row r="81" spans="1:6" ht="21" customHeight="1" x14ac:dyDescent="0.2">
      <c r="A81" s="169" t="s">
        <v>95</v>
      </c>
      <c r="B81" s="170"/>
      <c r="C81" s="170"/>
      <c r="D81" s="170"/>
      <c r="E81" s="170"/>
      <c r="F81" s="171">
        <f>F80</f>
        <v>268.90880000000004</v>
      </c>
    </row>
    <row r="82" spans="1:6" x14ac:dyDescent="0.2">
      <c r="A82" s="148" t="s">
        <v>96</v>
      </c>
      <c r="B82" s="149"/>
      <c r="C82" s="149"/>
      <c r="D82" s="149"/>
      <c r="E82" s="149"/>
      <c r="F82" s="150">
        <f>F81/12</f>
        <v>22.409066666666671</v>
      </c>
    </row>
    <row r="83" spans="1:6" x14ac:dyDescent="0.2">
      <c r="A83" s="148" t="s">
        <v>66</v>
      </c>
      <c r="B83" s="149"/>
      <c r="C83" s="149"/>
      <c r="D83" s="149"/>
      <c r="E83" s="149"/>
      <c r="F83" s="151">
        <v>1</v>
      </c>
    </row>
    <row r="84" spans="1:6" ht="13.5" thickBot="1" x14ac:dyDescent="0.25">
      <c r="A84" s="152" t="s">
        <v>67</v>
      </c>
      <c r="B84" s="153"/>
      <c r="C84" s="153"/>
      <c r="D84" s="153"/>
      <c r="E84" s="153"/>
      <c r="F84" s="154">
        <f>F82/F83</f>
        <v>22.409066666666671</v>
      </c>
    </row>
  </sheetData>
  <mergeCells count="56">
    <mergeCell ref="A81:E81"/>
    <mergeCell ref="A82:E82"/>
    <mergeCell ref="A83:E83"/>
    <mergeCell ref="A84:E84"/>
    <mergeCell ref="A73:E73"/>
    <mergeCell ref="A74:E74"/>
    <mergeCell ref="A76:F76"/>
    <mergeCell ref="A77:F77"/>
    <mergeCell ref="A78:A79"/>
    <mergeCell ref="B78:B79"/>
    <mergeCell ref="A50:E50"/>
    <mergeCell ref="A52:F52"/>
    <mergeCell ref="A53:A54"/>
    <mergeCell ref="B53:B54"/>
    <mergeCell ref="A71:E71"/>
    <mergeCell ref="A72:E72"/>
    <mergeCell ref="A41:E41"/>
    <mergeCell ref="A42:E42"/>
    <mergeCell ref="A44:F44"/>
    <mergeCell ref="A46:A47"/>
    <mergeCell ref="B46:B47"/>
    <mergeCell ref="A49:E49"/>
    <mergeCell ref="A33:F33"/>
    <mergeCell ref="G33:I33"/>
    <mergeCell ref="A35:F35"/>
    <mergeCell ref="A37:A38"/>
    <mergeCell ref="B37:B38"/>
    <mergeCell ref="A40:E40"/>
    <mergeCell ref="A30:F30"/>
    <mergeCell ref="G30:I30"/>
    <mergeCell ref="A31:F31"/>
    <mergeCell ref="G31:I31"/>
    <mergeCell ref="A32:F32"/>
    <mergeCell ref="G32:I32"/>
    <mergeCell ref="C20:C23"/>
    <mergeCell ref="G20:G23"/>
    <mergeCell ref="H20:H23"/>
    <mergeCell ref="I20:I23"/>
    <mergeCell ref="C24:C29"/>
    <mergeCell ref="G24:G29"/>
    <mergeCell ref="H24:H29"/>
    <mergeCell ref="I24:I29"/>
    <mergeCell ref="C10:C14"/>
    <mergeCell ref="G10:G14"/>
    <mergeCell ref="H10:H14"/>
    <mergeCell ref="I10:I14"/>
    <mergeCell ref="C15:C19"/>
    <mergeCell ref="G15:G19"/>
    <mergeCell ref="H15:H19"/>
    <mergeCell ref="I15:I19"/>
    <mergeCell ref="A1:I1"/>
    <mergeCell ref="A3:I3"/>
    <mergeCell ref="C5:C9"/>
    <mergeCell ref="G5:G9"/>
    <mergeCell ref="H5:H9"/>
    <mergeCell ref="I5:I9"/>
  </mergeCells>
  <pageMargins left="1" right="1" top="1" bottom="1" header="0.5" footer="0.5"/>
  <pageSetup paperSize="9" scale="32"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5A25F-C61B-405E-BF81-C5B124933A08}">
  <sheetPr>
    <tabColor theme="9" tint="-0.249977111117893"/>
  </sheetPr>
  <dimension ref="A1:K26"/>
  <sheetViews>
    <sheetView showGridLines="0" topLeftCell="A16" zoomScale="85" zoomScaleNormal="85" workbookViewId="0">
      <selection activeCell="I10" sqref="I10"/>
    </sheetView>
  </sheetViews>
  <sheetFormatPr defaultRowHeight="12.75" x14ac:dyDescent="0.2"/>
  <cols>
    <col min="1" max="1" width="35.7109375" style="176" customWidth="1"/>
    <col min="2" max="2" width="15" style="176" bestFit="1" customWidth="1"/>
    <col min="3" max="3" width="55" style="176" customWidth="1"/>
    <col min="4" max="4" width="32.7109375" style="176" customWidth="1"/>
    <col min="5" max="5" width="37" style="176" bestFit="1" customWidth="1"/>
    <col min="6" max="6" width="24" style="176" customWidth="1"/>
    <col min="7" max="7" width="22" style="176" customWidth="1"/>
    <col min="8" max="11" width="24" style="176" customWidth="1"/>
    <col min="12" max="16384" width="9.140625" style="176"/>
  </cols>
  <sheetData>
    <row r="1" spans="1:11" x14ac:dyDescent="0.2">
      <c r="A1" s="173" t="s">
        <v>99</v>
      </c>
      <c r="B1" s="174" t="s">
        <v>100</v>
      </c>
      <c r="C1" s="174" t="s">
        <v>101</v>
      </c>
      <c r="D1" s="174" t="s">
        <v>102</v>
      </c>
      <c r="E1" s="174" t="s">
        <v>103</v>
      </c>
      <c r="F1" s="174" t="s">
        <v>104</v>
      </c>
      <c r="G1" s="174" t="s">
        <v>105</v>
      </c>
      <c r="H1" s="174" t="s">
        <v>106</v>
      </c>
      <c r="I1" s="174" t="s">
        <v>107</v>
      </c>
      <c r="J1" s="174" t="s">
        <v>7</v>
      </c>
      <c r="K1" s="175" t="s">
        <v>108</v>
      </c>
    </row>
    <row r="2" spans="1:11" x14ac:dyDescent="0.2">
      <c r="A2" s="177"/>
      <c r="B2" s="178"/>
      <c r="C2" s="178"/>
      <c r="D2" s="178"/>
      <c r="E2" s="178"/>
      <c r="F2" s="178"/>
      <c r="G2" s="178"/>
      <c r="H2" s="178"/>
      <c r="I2" s="178"/>
      <c r="J2" s="178"/>
      <c r="K2" s="179"/>
    </row>
    <row r="3" spans="1:11" ht="53.25" customHeight="1" x14ac:dyDescent="0.2">
      <c r="A3" s="180" t="s">
        <v>26</v>
      </c>
      <c r="B3" s="181" t="s">
        <v>109</v>
      </c>
      <c r="C3" s="182" t="s">
        <v>110</v>
      </c>
      <c r="D3" s="182" t="s">
        <v>111</v>
      </c>
      <c r="E3" s="183">
        <v>3869.94</v>
      </c>
      <c r="F3" s="183">
        <v>22.5</v>
      </c>
      <c r="G3" s="184">
        <v>8.5500000000000007</v>
      </c>
      <c r="H3" s="183">
        <f>E3*0.3</f>
        <v>1160.982</v>
      </c>
      <c r="I3" s="183">
        <v>19</v>
      </c>
      <c r="J3" s="183"/>
      <c r="K3" s="185"/>
    </row>
    <row r="4" spans="1:11" ht="53.25" customHeight="1" x14ac:dyDescent="0.2">
      <c r="A4" s="180" t="s">
        <v>27</v>
      </c>
      <c r="B4" s="181"/>
      <c r="C4" s="182"/>
      <c r="D4" s="182"/>
      <c r="E4" s="183">
        <v>1893.27</v>
      </c>
      <c r="F4" s="183">
        <v>22.5</v>
      </c>
      <c r="G4" s="184"/>
      <c r="H4" s="183">
        <f>E4*0.3</f>
        <v>567.98099999999999</v>
      </c>
      <c r="I4" s="183">
        <v>19</v>
      </c>
      <c r="J4" s="183">
        <f>E8*0.3</f>
        <v>454.8</v>
      </c>
      <c r="K4" s="185"/>
    </row>
    <row r="5" spans="1:11" ht="53.25" customHeight="1" x14ac:dyDescent="0.2">
      <c r="A5" s="180" t="s">
        <v>112</v>
      </c>
      <c r="B5" s="181"/>
      <c r="C5" s="182"/>
      <c r="D5" s="182"/>
      <c r="E5" s="183">
        <v>2340.77</v>
      </c>
      <c r="F5" s="183">
        <v>22.5</v>
      </c>
      <c r="G5" s="184"/>
      <c r="H5" s="183">
        <f>E5*0.3</f>
        <v>702.23099999999999</v>
      </c>
      <c r="I5" s="183">
        <v>19</v>
      </c>
      <c r="J5" s="183"/>
      <c r="K5" s="185"/>
    </row>
    <row r="6" spans="1:11" ht="53.25" customHeight="1" x14ac:dyDescent="0.2">
      <c r="A6" s="180" t="s">
        <v>113</v>
      </c>
      <c r="B6" s="181"/>
      <c r="C6" s="182"/>
      <c r="D6" s="182"/>
      <c r="E6" s="183">
        <v>1936.26</v>
      </c>
      <c r="F6" s="183">
        <v>22.5</v>
      </c>
      <c r="G6" s="184"/>
      <c r="H6" s="183">
        <f>E6*0.3</f>
        <v>580.87799999999993</v>
      </c>
      <c r="I6" s="183">
        <v>19</v>
      </c>
      <c r="J6" s="183"/>
      <c r="K6" s="185"/>
    </row>
    <row r="7" spans="1:11" ht="53.25" customHeight="1" x14ac:dyDescent="0.2">
      <c r="A7" s="180" t="s">
        <v>114</v>
      </c>
      <c r="B7" s="181"/>
      <c r="C7" s="182"/>
      <c r="D7" s="182"/>
      <c r="E7" s="183">
        <v>1539.86</v>
      </c>
      <c r="F7" s="183">
        <v>22.5</v>
      </c>
      <c r="G7" s="184"/>
      <c r="H7" s="183"/>
      <c r="I7" s="183">
        <v>19</v>
      </c>
      <c r="J7" s="183"/>
      <c r="K7" s="185"/>
    </row>
    <row r="8" spans="1:11" ht="53.25" customHeight="1" x14ac:dyDescent="0.2">
      <c r="A8" s="180" t="s">
        <v>115</v>
      </c>
      <c r="B8" s="181"/>
      <c r="C8" s="182"/>
      <c r="D8" s="182"/>
      <c r="E8" s="183">
        <v>1516</v>
      </c>
      <c r="F8" s="183">
        <v>22.5</v>
      </c>
      <c r="G8" s="184"/>
      <c r="H8" s="183">
        <f>E8*0.3</f>
        <v>454.8</v>
      </c>
      <c r="I8" s="183">
        <v>19</v>
      </c>
      <c r="J8" s="183"/>
      <c r="K8" s="185"/>
    </row>
    <row r="9" spans="1:11" ht="53.25" customHeight="1" x14ac:dyDescent="0.2">
      <c r="A9" s="180" t="s">
        <v>115</v>
      </c>
      <c r="B9" s="186" t="s">
        <v>116</v>
      </c>
      <c r="C9" s="187" t="s">
        <v>110</v>
      </c>
      <c r="D9" s="186" t="s">
        <v>111</v>
      </c>
      <c r="E9" s="183">
        <v>1516</v>
      </c>
      <c r="F9" s="183">
        <v>22.5</v>
      </c>
      <c r="G9" s="183">
        <v>5.24</v>
      </c>
      <c r="H9" s="186"/>
      <c r="I9" s="183">
        <v>19</v>
      </c>
      <c r="J9" s="186"/>
      <c r="K9" s="188"/>
    </row>
    <row r="10" spans="1:11" ht="53.25" customHeight="1" x14ac:dyDescent="0.2">
      <c r="A10" s="180" t="s">
        <v>115</v>
      </c>
      <c r="B10" s="186" t="s">
        <v>117</v>
      </c>
      <c r="C10" s="187" t="s">
        <v>110</v>
      </c>
      <c r="D10" s="189" t="s">
        <v>111</v>
      </c>
      <c r="E10" s="183">
        <v>1516</v>
      </c>
      <c r="F10" s="183">
        <v>22.5</v>
      </c>
      <c r="G10" s="183">
        <v>4.45</v>
      </c>
      <c r="H10" s="186"/>
      <c r="I10" s="183">
        <v>19</v>
      </c>
      <c r="J10" s="186"/>
      <c r="K10" s="188"/>
    </row>
    <row r="11" spans="1:11" ht="53.25" customHeight="1" x14ac:dyDescent="0.2">
      <c r="A11" s="180" t="s">
        <v>115</v>
      </c>
      <c r="B11" s="186" t="s">
        <v>118</v>
      </c>
      <c r="C11" s="187" t="s">
        <v>110</v>
      </c>
      <c r="D11" s="190"/>
      <c r="E11" s="183">
        <v>1516</v>
      </c>
      <c r="F11" s="183">
        <v>22.5</v>
      </c>
      <c r="G11" s="183">
        <v>5</v>
      </c>
      <c r="H11" s="186"/>
      <c r="I11" s="183">
        <v>19</v>
      </c>
      <c r="J11" s="186"/>
      <c r="K11" s="188"/>
    </row>
    <row r="12" spans="1:11" ht="53.25" customHeight="1" x14ac:dyDescent="0.2">
      <c r="A12" s="180" t="s">
        <v>115</v>
      </c>
      <c r="B12" s="186" t="s">
        <v>119</v>
      </c>
      <c r="C12" s="187" t="s">
        <v>110</v>
      </c>
      <c r="D12" s="186" t="s">
        <v>111</v>
      </c>
      <c r="E12" s="183">
        <v>1516</v>
      </c>
      <c r="F12" s="183">
        <v>22.5</v>
      </c>
      <c r="G12" s="183">
        <v>3.5</v>
      </c>
      <c r="H12" s="186"/>
      <c r="I12" s="183">
        <v>19</v>
      </c>
      <c r="J12" s="186"/>
      <c r="K12" s="188"/>
    </row>
    <row r="13" spans="1:11" ht="53.25" customHeight="1" x14ac:dyDescent="0.2">
      <c r="A13" s="180" t="s">
        <v>115</v>
      </c>
      <c r="B13" s="186" t="s">
        <v>120</v>
      </c>
      <c r="C13" s="187" t="s">
        <v>110</v>
      </c>
      <c r="D13" s="189" t="s">
        <v>121</v>
      </c>
      <c r="E13" s="183">
        <v>1516</v>
      </c>
      <c r="F13" s="183">
        <v>22.5</v>
      </c>
      <c r="G13" s="183">
        <v>4.2</v>
      </c>
      <c r="H13" s="186"/>
      <c r="I13" s="183">
        <v>19</v>
      </c>
      <c r="J13" s="186"/>
      <c r="K13" s="188"/>
    </row>
    <row r="14" spans="1:11" ht="53.25" customHeight="1" x14ac:dyDescent="0.2">
      <c r="A14" s="180" t="s">
        <v>115</v>
      </c>
      <c r="B14" s="186" t="s">
        <v>122</v>
      </c>
      <c r="C14" s="187" t="s">
        <v>110</v>
      </c>
      <c r="D14" s="190"/>
      <c r="E14" s="183">
        <v>1516</v>
      </c>
      <c r="F14" s="183">
        <v>22.5</v>
      </c>
      <c r="G14" s="183">
        <v>5.77</v>
      </c>
      <c r="H14" s="186"/>
      <c r="I14" s="183">
        <v>19</v>
      </c>
      <c r="J14" s="186"/>
      <c r="K14" s="188"/>
    </row>
    <row r="15" spans="1:11" ht="53.25" customHeight="1" x14ac:dyDescent="0.2">
      <c r="A15" s="180" t="s">
        <v>115</v>
      </c>
      <c r="B15" s="186" t="s">
        <v>123</v>
      </c>
      <c r="C15" s="187" t="s">
        <v>110</v>
      </c>
      <c r="D15" s="189" t="s">
        <v>111</v>
      </c>
      <c r="E15" s="183">
        <v>1516</v>
      </c>
      <c r="F15" s="183">
        <v>22.5</v>
      </c>
      <c r="G15" s="183">
        <v>4.8</v>
      </c>
      <c r="H15" s="186"/>
      <c r="I15" s="183">
        <v>19</v>
      </c>
      <c r="J15" s="186"/>
      <c r="K15" s="188"/>
    </row>
    <row r="16" spans="1:11" ht="53.25" customHeight="1" thickBot="1" x14ac:dyDescent="0.25">
      <c r="A16" s="191" t="s">
        <v>115</v>
      </c>
      <c r="B16" s="192" t="s">
        <v>124</v>
      </c>
      <c r="C16" s="193" t="s">
        <v>110</v>
      </c>
      <c r="D16" s="194"/>
      <c r="E16" s="183">
        <v>1516</v>
      </c>
      <c r="F16" s="183">
        <v>22.5</v>
      </c>
      <c r="G16" s="195">
        <v>5.75</v>
      </c>
      <c r="H16" s="192"/>
      <c r="I16" s="183">
        <v>19</v>
      </c>
      <c r="J16" s="192"/>
      <c r="K16" s="196"/>
    </row>
    <row r="17" spans="1:11" ht="53.25" customHeight="1" thickBot="1" x14ac:dyDescent="0.25">
      <c r="A17" s="191" t="s">
        <v>115</v>
      </c>
      <c r="B17" s="192" t="s">
        <v>125</v>
      </c>
      <c r="C17" s="193" t="s">
        <v>110</v>
      </c>
      <c r="D17" s="197"/>
      <c r="E17" s="183">
        <v>1516</v>
      </c>
      <c r="F17" s="183">
        <v>22.5</v>
      </c>
      <c r="G17" s="195">
        <v>4.3</v>
      </c>
      <c r="H17" s="192"/>
      <c r="I17" s="183">
        <v>19</v>
      </c>
      <c r="J17" s="192"/>
      <c r="K17" s="196"/>
    </row>
    <row r="18" spans="1:11" ht="31.5" customHeight="1" thickBot="1" x14ac:dyDescent="0.25"/>
    <row r="19" spans="1:11" x14ac:dyDescent="0.2">
      <c r="A19" s="198"/>
      <c r="B19" s="198"/>
      <c r="C19" s="199" t="s">
        <v>126</v>
      </c>
      <c r="D19" s="200" t="s">
        <v>127</v>
      </c>
      <c r="E19" s="201" t="s">
        <v>128</v>
      </c>
    </row>
    <row r="20" spans="1:11" ht="99" customHeight="1" x14ac:dyDescent="0.2">
      <c r="A20" s="202"/>
      <c r="B20" s="202"/>
      <c r="C20" s="203" t="s">
        <v>3</v>
      </c>
      <c r="D20" s="204" t="s">
        <v>129</v>
      </c>
      <c r="E20" s="205" t="s">
        <v>130</v>
      </c>
    </row>
    <row r="21" spans="1:11" ht="42.75" customHeight="1" x14ac:dyDescent="0.2">
      <c r="A21" s="202"/>
      <c r="B21" s="202"/>
      <c r="C21" s="180" t="s">
        <v>5</v>
      </c>
      <c r="D21" s="204" t="s">
        <v>131</v>
      </c>
      <c r="E21" s="205" t="s">
        <v>132</v>
      </c>
    </row>
    <row r="22" spans="1:11" ht="42.75" customHeight="1" x14ac:dyDescent="0.2">
      <c r="A22" s="206"/>
      <c r="B22" s="206"/>
      <c r="C22" s="180" t="s">
        <v>7</v>
      </c>
      <c r="D22" s="186" t="s">
        <v>133</v>
      </c>
      <c r="E22" s="188" t="s">
        <v>134</v>
      </c>
    </row>
    <row r="23" spans="1:11" ht="42.75" customHeight="1" x14ac:dyDescent="0.2">
      <c r="A23" s="206"/>
      <c r="B23" s="206"/>
      <c r="C23" s="180" t="s">
        <v>108</v>
      </c>
      <c r="D23" s="186" t="s">
        <v>135</v>
      </c>
      <c r="E23" s="188" t="s">
        <v>136</v>
      </c>
    </row>
    <row r="24" spans="1:11" ht="42.75" customHeight="1" x14ac:dyDescent="0.2">
      <c r="B24" s="207"/>
      <c r="C24" s="180" t="s">
        <v>137</v>
      </c>
      <c r="D24" s="208" t="s">
        <v>138</v>
      </c>
      <c r="E24" s="188" t="s">
        <v>139</v>
      </c>
    </row>
    <row r="25" spans="1:11" ht="42.75" customHeight="1" x14ac:dyDescent="0.2">
      <c r="B25" s="207"/>
      <c r="C25" s="180" t="s">
        <v>140</v>
      </c>
      <c r="D25" s="186" t="s">
        <v>141</v>
      </c>
      <c r="E25" s="188" t="s">
        <v>142</v>
      </c>
    </row>
    <row r="26" spans="1:11" ht="42.75" customHeight="1" thickBot="1" x14ac:dyDescent="0.25">
      <c r="B26" s="207"/>
      <c r="C26" s="191" t="s">
        <v>143</v>
      </c>
      <c r="D26" s="192" t="s">
        <v>144</v>
      </c>
      <c r="E26" s="196" t="s">
        <v>145</v>
      </c>
    </row>
  </sheetData>
  <mergeCells count="18">
    <mergeCell ref="D10:D11"/>
    <mergeCell ref="D13:D14"/>
    <mergeCell ref="D15:D17"/>
    <mergeCell ref="G1:G2"/>
    <mergeCell ref="H1:H2"/>
    <mergeCell ref="I1:I2"/>
    <mergeCell ref="J1:J2"/>
    <mergeCell ref="K1:K2"/>
    <mergeCell ref="B3:B8"/>
    <mergeCell ref="C3:C8"/>
    <mergeCell ref="D3:D8"/>
    <mergeCell ref="G3:G8"/>
    <mergeCell ref="A1:A2"/>
    <mergeCell ref="B1:B2"/>
    <mergeCell ref="C1:C2"/>
    <mergeCell ref="D1:D2"/>
    <mergeCell ref="E1:E2"/>
    <mergeCell ref="F1:F2"/>
  </mergeCell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FDB3A7-845F-455D-9CEC-3577149F67E9}">
  <sheetPr>
    <tabColor theme="9" tint="-0.249977111117893"/>
  </sheetPr>
  <dimension ref="A1:L51"/>
  <sheetViews>
    <sheetView topLeftCell="A18" workbookViewId="0">
      <selection activeCell="I10" sqref="I10"/>
    </sheetView>
  </sheetViews>
  <sheetFormatPr defaultRowHeight="12.75" x14ac:dyDescent="0.2"/>
  <cols>
    <col min="1" max="1" width="15.140625" style="176" customWidth="1"/>
    <col min="2" max="2" width="32.42578125" style="176" customWidth="1"/>
    <col min="3" max="3" width="19.85546875" style="176" bestFit="1" customWidth="1"/>
    <col min="4" max="4" width="36.7109375" style="176" bestFit="1" customWidth="1"/>
    <col min="5" max="5" width="52.85546875" style="176" bestFit="1" customWidth="1"/>
    <col min="6" max="16384" width="9.140625" style="176"/>
  </cols>
  <sheetData>
    <row r="1" spans="1:5" x14ac:dyDescent="0.2">
      <c r="A1" s="209"/>
      <c r="B1" s="209"/>
      <c r="C1" s="209"/>
      <c r="D1" s="209"/>
      <c r="E1" s="209"/>
    </row>
    <row r="2" spans="1:5" x14ac:dyDescent="0.2">
      <c r="A2" s="209" t="s">
        <v>146</v>
      </c>
      <c r="B2" s="209"/>
      <c r="C2" s="209"/>
      <c r="D2" s="209"/>
      <c r="E2" s="209"/>
    </row>
    <row r="3" spans="1:5" x14ac:dyDescent="0.2">
      <c r="A3" s="209"/>
      <c r="B3" s="209"/>
      <c r="C3" s="209"/>
      <c r="D3" s="209"/>
      <c r="E3" s="209"/>
    </row>
    <row r="4" spans="1:5" ht="24" x14ac:dyDescent="0.2">
      <c r="A4" s="210" t="s">
        <v>12</v>
      </c>
      <c r="B4" s="211" t="s">
        <v>147</v>
      </c>
      <c r="C4" s="212" t="s">
        <v>1</v>
      </c>
      <c r="D4" s="213" t="s">
        <v>148</v>
      </c>
      <c r="E4" s="213" t="s">
        <v>128</v>
      </c>
    </row>
    <row r="5" spans="1:5" x14ac:dyDescent="0.2">
      <c r="A5" s="214" t="s">
        <v>2</v>
      </c>
      <c r="B5" s="215" t="s">
        <v>13</v>
      </c>
      <c r="C5" s="216">
        <v>0.2</v>
      </c>
      <c r="D5" s="217" t="s">
        <v>149</v>
      </c>
      <c r="E5" s="218" t="s">
        <v>150</v>
      </c>
    </row>
    <row r="6" spans="1:5" x14ac:dyDescent="0.2">
      <c r="A6" s="214" t="s">
        <v>4</v>
      </c>
      <c r="B6" s="215" t="s">
        <v>151</v>
      </c>
      <c r="C6" s="219">
        <v>2.5000000000000001E-2</v>
      </c>
      <c r="D6" s="217" t="s">
        <v>149</v>
      </c>
      <c r="E6" s="218" t="s">
        <v>152</v>
      </c>
    </row>
    <row r="7" spans="1:5" ht="84" x14ac:dyDescent="0.2">
      <c r="A7" s="214" t="s">
        <v>6</v>
      </c>
      <c r="B7" s="215" t="s">
        <v>153</v>
      </c>
      <c r="C7" s="220">
        <v>0.03</v>
      </c>
      <c r="D7" s="221" t="s">
        <v>154</v>
      </c>
      <c r="E7" s="222" t="s">
        <v>155</v>
      </c>
    </row>
    <row r="8" spans="1:5" x14ac:dyDescent="0.2">
      <c r="A8" s="214" t="s">
        <v>8</v>
      </c>
      <c r="B8" s="215" t="s">
        <v>156</v>
      </c>
      <c r="C8" s="219">
        <v>1.4999999999999999E-2</v>
      </c>
      <c r="D8" s="217" t="s">
        <v>149</v>
      </c>
      <c r="E8" s="218" t="s">
        <v>157</v>
      </c>
    </row>
    <row r="9" spans="1:5" x14ac:dyDescent="0.2">
      <c r="A9" s="214" t="s">
        <v>9</v>
      </c>
      <c r="B9" s="215" t="s">
        <v>158</v>
      </c>
      <c r="C9" s="219">
        <v>0.01</v>
      </c>
      <c r="D9" s="217" t="s">
        <v>149</v>
      </c>
      <c r="E9" s="218" t="s">
        <v>159</v>
      </c>
    </row>
    <row r="10" spans="1:5" x14ac:dyDescent="0.2">
      <c r="A10" s="214" t="s">
        <v>10</v>
      </c>
      <c r="B10" s="215" t="s">
        <v>14</v>
      </c>
      <c r="C10" s="219">
        <v>6.0000000000000001E-3</v>
      </c>
      <c r="D10" s="217" t="s">
        <v>149</v>
      </c>
      <c r="E10" s="218" t="s">
        <v>160</v>
      </c>
    </row>
    <row r="11" spans="1:5" x14ac:dyDescent="0.2">
      <c r="A11" s="214" t="s">
        <v>15</v>
      </c>
      <c r="B11" s="215" t="s">
        <v>16</v>
      </c>
      <c r="C11" s="219">
        <v>2E-3</v>
      </c>
      <c r="D11" s="217" t="s">
        <v>149</v>
      </c>
      <c r="E11" s="218" t="s">
        <v>161</v>
      </c>
    </row>
    <row r="12" spans="1:5" x14ac:dyDescent="0.2">
      <c r="A12" s="214" t="s">
        <v>17</v>
      </c>
      <c r="B12" s="215" t="s">
        <v>18</v>
      </c>
      <c r="C12" s="219">
        <v>0.08</v>
      </c>
      <c r="D12" s="217" t="s">
        <v>149</v>
      </c>
      <c r="E12" s="218" t="s">
        <v>162</v>
      </c>
    </row>
    <row r="13" spans="1:5" x14ac:dyDescent="0.2">
      <c r="A13" s="223" t="s">
        <v>163</v>
      </c>
      <c r="B13" s="223"/>
      <c r="C13" s="224">
        <v>0.36800000000000005</v>
      </c>
      <c r="D13" s="225"/>
      <c r="E13" s="225"/>
    </row>
    <row r="14" spans="1:5" ht="15" x14ac:dyDescent="0.25">
      <c r="A14" s="226"/>
      <c r="B14" s="226"/>
      <c r="C14" s="226"/>
      <c r="D14" s="225"/>
      <c r="E14" s="225"/>
    </row>
    <row r="15" spans="1:5" ht="15" x14ac:dyDescent="0.25">
      <c r="A15" s="227" t="s">
        <v>164</v>
      </c>
      <c r="B15" s="226"/>
      <c r="C15" s="226"/>
      <c r="D15" s="225"/>
      <c r="E15" s="225"/>
    </row>
    <row r="16" spans="1:5" x14ac:dyDescent="0.2">
      <c r="A16" s="228" t="s">
        <v>25</v>
      </c>
      <c r="B16" s="211" t="s">
        <v>165</v>
      </c>
      <c r="C16" s="212" t="s">
        <v>1</v>
      </c>
      <c r="D16" s="213" t="s">
        <v>148</v>
      </c>
      <c r="E16" s="213" t="s">
        <v>128</v>
      </c>
    </row>
    <row r="17" spans="1:12" x14ac:dyDescent="0.2">
      <c r="A17" s="214" t="s">
        <v>2</v>
      </c>
      <c r="B17" s="215" t="s">
        <v>165</v>
      </c>
      <c r="C17" s="229">
        <v>8.3299999999999999E-2</v>
      </c>
      <c r="D17" s="230" t="s">
        <v>166</v>
      </c>
      <c r="E17" s="218" t="s">
        <v>167</v>
      </c>
    </row>
    <row r="18" spans="1:12" x14ac:dyDescent="0.2">
      <c r="A18" s="214" t="s">
        <v>6</v>
      </c>
      <c r="B18" s="215" t="s">
        <v>11</v>
      </c>
      <c r="C18" s="231">
        <v>2.7799999999999998E-2</v>
      </c>
      <c r="D18" s="232" t="s">
        <v>168</v>
      </c>
      <c r="E18" s="233"/>
    </row>
    <row r="19" spans="1:12" ht="15" x14ac:dyDescent="0.25">
      <c r="A19" s="223" t="s">
        <v>163</v>
      </c>
      <c r="B19" s="223"/>
      <c r="C19" s="224">
        <v>0.1111</v>
      </c>
      <c r="D19" s="225"/>
      <c r="E19" s="225"/>
      <c r="I19" s="234"/>
    </row>
    <row r="20" spans="1:12" ht="15" x14ac:dyDescent="0.25">
      <c r="A20" s="226"/>
      <c r="B20" s="226"/>
      <c r="C20" s="226"/>
      <c r="D20" s="235"/>
      <c r="E20" s="225"/>
    </row>
    <row r="21" spans="1:12" ht="15" x14ac:dyDescent="0.25">
      <c r="A21" s="227" t="s">
        <v>19</v>
      </c>
      <c r="B21" s="236"/>
      <c r="C21" s="236"/>
      <c r="D21" s="225"/>
      <c r="E21" s="225"/>
    </row>
    <row r="22" spans="1:12" ht="15" x14ac:dyDescent="0.25">
      <c r="A22" s="210">
        <v>3</v>
      </c>
      <c r="B22" s="211" t="s">
        <v>169</v>
      </c>
      <c r="C22" s="212" t="s">
        <v>170</v>
      </c>
      <c r="D22" s="213" t="s">
        <v>148</v>
      </c>
      <c r="E22" s="237" t="s">
        <v>128</v>
      </c>
    </row>
    <row r="23" spans="1:12" ht="15" x14ac:dyDescent="0.25">
      <c r="A23" s="214" t="s">
        <v>2</v>
      </c>
      <c r="B23" s="215" t="s">
        <v>171</v>
      </c>
      <c r="C23" s="238">
        <v>0.05</v>
      </c>
      <c r="D23" s="239" t="s">
        <v>172</v>
      </c>
      <c r="E23" s="240" t="s">
        <v>173</v>
      </c>
      <c r="L23" s="241"/>
    </row>
    <row r="24" spans="1:12" ht="24" x14ac:dyDescent="0.25">
      <c r="A24" s="214" t="s">
        <v>4</v>
      </c>
      <c r="B24" s="215" t="s">
        <v>174</v>
      </c>
      <c r="C24" s="238">
        <v>0.05</v>
      </c>
      <c r="D24" s="239" t="s">
        <v>175</v>
      </c>
      <c r="E24" s="242" t="s">
        <v>176</v>
      </c>
      <c r="L24" s="243"/>
    </row>
    <row r="25" spans="1:12" ht="48" x14ac:dyDescent="0.25">
      <c r="A25" s="214" t="s">
        <v>6</v>
      </c>
      <c r="B25" s="215" t="s">
        <v>177</v>
      </c>
      <c r="C25" s="238">
        <v>0.05</v>
      </c>
      <c r="D25" s="244" t="s">
        <v>178</v>
      </c>
      <c r="E25" s="242" t="s">
        <v>179</v>
      </c>
    </row>
    <row r="26" spans="1:12" ht="15" x14ac:dyDescent="0.25">
      <c r="A26" s="214" t="s">
        <v>8</v>
      </c>
      <c r="B26" s="215" t="s">
        <v>180</v>
      </c>
      <c r="C26" s="238">
        <v>0.95</v>
      </c>
      <c r="D26" s="244"/>
      <c r="E26" s="240" t="s">
        <v>173</v>
      </c>
    </row>
    <row r="27" spans="1:12" ht="24" x14ac:dyDescent="0.25">
      <c r="A27" s="214" t="s">
        <v>9</v>
      </c>
      <c r="B27" s="215" t="s">
        <v>181</v>
      </c>
      <c r="C27" s="238">
        <v>0.95</v>
      </c>
      <c r="D27" s="244"/>
      <c r="E27" s="242" t="s">
        <v>182</v>
      </c>
    </row>
    <row r="28" spans="1:12" ht="48" x14ac:dyDescent="0.25">
      <c r="A28" s="214" t="s">
        <v>10</v>
      </c>
      <c r="B28" s="215" t="s">
        <v>183</v>
      </c>
      <c r="C28" s="238">
        <v>0.95</v>
      </c>
      <c r="D28" s="244"/>
      <c r="E28" s="242" t="s">
        <v>179</v>
      </c>
    </row>
    <row r="29" spans="1:12" ht="15" x14ac:dyDescent="0.25">
      <c r="A29" s="223" t="s">
        <v>163</v>
      </c>
      <c r="B29" s="223"/>
      <c r="C29" s="224">
        <v>1</v>
      </c>
      <c r="D29" s="225"/>
      <c r="E29" s="245" t="s">
        <v>184</v>
      </c>
    </row>
    <row r="30" spans="1:12" ht="15" x14ac:dyDescent="0.25">
      <c r="A30" s="226"/>
      <c r="B30" s="226"/>
      <c r="C30" s="226"/>
      <c r="D30" s="225"/>
      <c r="E30" s="246"/>
    </row>
    <row r="31" spans="1:12" ht="15" x14ac:dyDescent="0.25">
      <c r="A31" s="225"/>
      <c r="B31" s="247" t="s">
        <v>28</v>
      </c>
      <c r="C31" s="248"/>
      <c r="D31" s="225"/>
      <c r="E31" s="246"/>
    </row>
    <row r="32" spans="1:12" ht="15" x14ac:dyDescent="0.25">
      <c r="A32" s="225"/>
      <c r="B32" s="249" t="s">
        <v>185</v>
      </c>
      <c r="C32" s="250"/>
      <c r="D32" s="225"/>
      <c r="E32" s="246"/>
      <c r="K32" s="176">
        <f>100*I32</f>
        <v>0</v>
      </c>
    </row>
    <row r="33" spans="1:5" ht="15" x14ac:dyDescent="0.25">
      <c r="A33" s="225"/>
      <c r="B33" s="249" t="s">
        <v>186</v>
      </c>
      <c r="C33" s="250"/>
      <c r="D33" s="225"/>
      <c r="E33" s="246"/>
    </row>
    <row r="34" spans="1:5" ht="15" x14ac:dyDescent="0.25">
      <c r="A34" s="225"/>
      <c r="B34" s="240" t="s">
        <v>187</v>
      </c>
      <c r="C34" s="250">
        <v>1.6500000000000001E-2</v>
      </c>
      <c r="D34" s="225"/>
      <c r="E34" s="246"/>
    </row>
    <row r="35" spans="1:5" ht="15" x14ac:dyDescent="0.25">
      <c r="A35" s="225"/>
      <c r="B35" s="240" t="s">
        <v>188</v>
      </c>
      <c r="C35" s="250">
        <v>7.5999999999999998E-2</v>
      </c>
      <c r="D35" s="225"/>
      <c r="E35" s="246"/>
    </row>
    <row r="36" spans="1:5" ht="15" x14ac:dyDescent="0.25">
      <c r="A36" s="225"/>
      <c r="B36" s="240" t="s">
        <v>189</v>
      </c>
      <c r="C36" s="250">
        <v>0.05</v>
      </c>
      <c r="D36" s="225"/>
      <c r="E36" s="246"/>
    </row>
    <row r="37" spans="1:5" ht="15" x14ac:dyDescent="0.25">
      <c r="A37" s="225"/>
      <c r="B37" s="240" t="s">
        <v>190</v>
      </c>
      <c r="C37" s="250">
        <v>0.03</v>
      </c>
      <c r="D37" s="225"/>
      <c r="E37" s="246"/>
    </row>
    <row r="38" spans="1:5" ht="15" x14ac:dyDescent="0.25">
      <c r="A38" s="225"/>
      <c r="B38" s="240" t="s">
        <v>191</v>
      </c>
      <c r="C38" s="250">
        <v>6.7900000000000002E-2</v>
      </c>
      <c r="D38" s="225"/>
      <c r="E38" s="246"/>
    </row>
    <row r="39" spans="1:5" ht="15" x14ac:dyDescent="0.25">
      <c r="A39" s="225"/>
      <c r="B39" s="225"/>
      <c r="C39" s="225"/>
      <c r="D39" s="225"/>
      <c r="E39" s="246"/>
    </row>
    <row r="40" spans="1:5" ht="24" x14ac:dyDescent="0.25">
      <c r="A40" s="225"/>
      <c r="B40" s="210" t="s">
        <v>32</v>
      </c>
      <c r="C40" s="251" t="s">
        <v>192</v>
      </c>
      <c r="D40" s="252" t="s">
        <v>193</v>
      </c>
      <c r="E40" s="253"/>
    </row>
    <row r="41" spans="1:5" ht="15" x14ac:dyDescent="0.25">
      <c r="A41" s="225"/>
      <c r="B41" s="214" t="s">
        <v>20</v>
      </c>
      <c r="C41" s="254">
        <v>30</v>
      </c>
      <c r="D41" s="255">
        <v>30</v>
      </c>
      <c r="E41" s="240"/>
    </row>
    <row r="42" spans="1:5" ht="15" x14ac:dyDescent="0.25">
      <c r="A42" s="225"/>
      <c r="B42" s="214" t="s">
        <v>194</v>
      </c>
      <c r="C42" s="254"/>
      <c r="D42" s="255" t="s">
        <v>195</v>
      </c>
      <c r="E42" s="240"/>
    </row>
    <row r="43" spans="1:5" ht="15" x14ac:dyDescent="0.25">
      <c r="A43" s="225"/>
      <c r="B43" s="214" t="s">
        <v>196</v>
      </c>
      <c r="C43" s="254"/>
      <c r="D43" s="255"/>
      <c r="E43" s="240" t="s">
        <v>197</v>
      </c>
    </row>
    <row r="44" spans="1:5" ht="15" x14ac:dyDescent="0.25">
      <c r="A44" s="225"/>
      <c r="B44" s="214" t="s">
        <v>198</v>
      </c>
      <c r="C44" s="254"/>
      <c r="D44" s="255"/>
      <c r="E44" s="240" t="s">
        <v>199</v>
      </c>
    </row>
    <row r="45" spans="1:5" ht="15" x14ac:dyDescent="0.25">
      <c r="A45" s="225"/>
      <c r="B45" s="214" t="s">
        <v>21</v>
      </c>
      <c r="C45" s="254"/>
      <c r="D45" s="255"/>
      <c r="E45" s="240" t="s">
        <v>199</v>
      </c>
    </row>
    <row r="46" spans="1:5" ht="15" x14ac:dyDescent="0.25">
      <c r="A46" s="225"/>
      <c r="B46" s="214" t="s">
        <v>22</v>
      </c>
      <c r="C46" s="254"/>
      <c r="D46" s="255"/>
      <c r="E46" s="240" t="s">
        <v>199</v>
      </c>
    </row>
    <row r="47" spans="1:5" ht="15" x14ac:dyDescent="0.25">
      <c r="A47" s="225"/>
      <c r="B47" s="214" t="s">
        <v>23</v>
      </c>
      <c r="C47" s="254"/>
      <c r="D47" s="255"/>
      <c r="E47" s="240" t="s">
        <v>200</v>
      </c>
    </row>
    <row r="48" spans="1:5" ht="15" x14ac:dyDescent="0.25">
      <c r="A48" s="225"/>
      <c r="B48" s="214" t="s">
        <v>24</v>
      </c>
      <c r="C48" s="254"/>
      <c r="D48" s="255"/>
      <c r="E48" s="240" t="s">
        <v>201</v>
      </c>
    </row>
    <row r="49" spans="1:5" ht="15" x14ac:dyDescent="0.25">
      <c r="A49" s="225"/>
      <c r="B49" s="256" t="s">
        <v>202</v>
      </c>
      <c r="C49" s="257"/>
      <c r="D49" s="258"/>
      <c r="E49" s="240" t="s">
        <v>203</v>
      </c>
    </row>
    <row r="50" spans="1:5" ht="24" x14ac:dyDescent="0.25">
      <c r="A50" s="225"/>
      <c r="B50" s="259" t="s">
        <v>204</v>
      </c>
      <c r="C50" s="260">
        <v>5</v>
      </c>
      <c r="D50" s="261"/>
      <c r="E50" s="240" t="s">
        <v>199</v>
      </c>
    </row>
    <row r="51" spans="1:5" ht="24" x14ac:dyDescent="0.25">
      <c r="A51" s="225"/>
      <c r="B51" s="262" t="s">
        <v>205</v>
      </c>
      <c r="C51" s="263">
        <f>SUM(C41:C50)</f>
        <v>35</v>
      </c>
      <c r="D51" s="254"/>
      <c r="E51" s="225"/>
    </row>
  </sheetData>
  <mergeCells count="1">
    <mergeCell ref="E29:E40"/>
  </mergeCells>
  <pageMargins left="0.511811024" right="0.511811024" top="0.78740157499999996" bottom="0.78740157499999996" header="0.31496062000000002" footer="0.31496062000000002"/>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C74F98-80F9-4BEE-8F1E-88D974356E95}">
  <sheetPr>
    <tabColor theme="9" tint="-0.249977111117893"/>
    <pageSetUpPr fitToPage="1"/>
  </sheetPr>
  <dimension ref="A1:I34"/>
  <sheetViews>
    <sheetView workbookViewId="0">
      <pane ySplit="4" topLeftCell="A5" activePane="bottomLeft" state="frozen"/>
      <selection activeCell="I10" sqref="I10"/>
      <selection pane="bottomLeft" activeCell="I10" sqref="I10"/>
    </sheetView>
  </sheetViews>
  <sheetFormatPr defaultRowHeight="12.75" x14ac:dyDescent="0.25"/>
  <cols>
    <col min="1" max="1" width="22.28515625" style="267" customWidth="1"/>
    <col min="2" max="2" width="18.85546875" style="328" customWidth="1"/>
    <col min="3" max="3" width="14.5703125" style="328" customWidth="1"/>
    <col min="4" max="4" width="16.28515625" style="328" customWidth="1"/>
    <col min="5" max="5" width="18.140625" style="328" customWidth="1"/>
    <col min="6" max="6" width="15" style="267" customWidth="1"/>
    <col min="7" max="9" width="13.28515625" style="267" bestFit="1" customWidth="1"/>
    <col min="10" max="16384" width="9.140625" style="267"/>
  </cols>
  <sheetData>
    <row r="1" spans="1:9" ht="13.5" thickBot="1" x14ac:dyDescent="0.3">
      <c r="A1" s="264" t="s">
        <v>206</v>
      </c>
      <c r="B1" s="265"/>
      <c r="C1" s="265"/>
      <c r="D1" s="265"/>
      <c r="E1" s="265"/>
      <c r="F1" s="266"/>
    </row>
    <row r="2" spans="1:9" ht="19.5" thickBot="1" x14ac:dyDescent="0.3">
      <c r="A2" s="268"/>
      <c r="B2" s="269"/>
      <c r="C2" s="270"/>
      <c r="D2" s="271"/>
      <c r="E2" s="272"/>
      <c r="F2" s="273"/>
    </row>
    <row r="3" spans="1:9" ht="30.75" customHeight="1" thickBot="1" x14ac:dyDescent="0.3">
      <c r="A3" s="274" t="s">
        <v>207</v>
      </c>
      <c r="B3" s="275"/>
      <c r="C3" s="275"/>
      <c r="D3" s="275"/>
      <c r="E3" s="275"/>
      <c r="F3" s="276"/>
    </row>
    <row r="4" spans="1:9" x14ac:dyDescent="0.25">
      <c r="A4" s="268"/>
      <c r="B4" s="277"/>
      <c r="C4" s="277"/>
      <c r="D4" s="277"/>
      <c r="E4" s="272"/>
      <c r="F4" s="273"/>
    </row>
    <row r="5" spans="1:9" x14ac:dyDescent="0.25">
      <c r="A5" s="278" t="s">
        <v>208</v>
      </c>
      <c r="B5" s="279"/>
      <c r="C5" s="280" t="s">
        <v>209</v>
      </c>
      <c r="D5" s="280">
        <v>1</v>
      </c>
      <c r="E5" s="272"/>
      <c r="F5" s="273"/>
    </row>
    <row r="6" spans="1:9" x14ac:dyDescent="0.2">
      <c r="A6" s="281" t="s">
        <v>31</v>
      </c>
      <c r="B6" s="282" t="s">
        <v>33</v>
      </c>
      <c r="C6" s="282" t="s">
        <v>210</v>
      </c>
      <c r="D6" s="282" t="s">
        <v>35</v>
      </c>
      <c r="E6" s="282" t="s">
        <v>36</v>
      </c>
      <c r="F6" s="283" t="s">
        <v>211</v>
      </c>
      <c r="G6" s="284" t="s">
        <v>40</v>
      </c>
      <c r="H6" s="285" t="s">
        <v>41</v>
      </c>
      <c r="I6" s="286" t="s">
        <v>42</v>
      </c>
    </row>
    <row r="7" spans="1:9" ht="36" x14ac:dyDescent="0.25">
      <c r="A7" s="287">
        <v>101</v>
      </c>
      <c r="B7" s="187" t="s">
        <v>212</v>
      </c>
      <c r="C7" s="186">
        <v>1</v>
      </c>
      <c r="D7" s="183">
        <f>AVERAGE(G7:I7)</f>
        <v>1.9133333333333333</v>
      </c>
      <c r="E7" s="183">
        <f>C7*D7</f>
        <v>1.9133333333333333</v>
      </c>
      <c r="F7" s="185">
        <f>E7/12</f>
        <v>0.15944444444444444</v>
      </c>
      <c r="G7" s="288">
        <v>1.35</v>
      </c>
      <c r="H7" s="289">
        <v>2.99</v>
      </c>
      <c r="I7" s="290">
        <v>1.4</v>
      </c>
    </row>
    <row r="8" spans="1:9" x14ac:dyDescent="0.25">
      <c r="A8" s="291" t="s">
        <v>71</v>
      </c>
      <c r="B8" s="292"/>
      <c r="C8" s="292"/>
      <c r="D8" s="292"/>
      <c r="E8" s="292"/>
      <c r="F8" s="293">
        <f>SUM(F7:F7)</f>
        <v>0.15944444444444444</v>
      </c>
    </row>
    <row r="9" spans="1:9" x14ac:dyDescent="0.25">
      <c r="A9" s="291" t="s">
        <v>36</v>
      </c>
      <c r="B9" s="292"/>
      <c r="C9" s="292"/>
      <c r="D9" s="292"/>
      <c r="E9" s="292"/>
      <c r="F9" s="293">
        <f>SUM(E7:E7)</f>
        <v>1.9133333333333333</v>
      </c>
    </row>
    <row r="10" spans="1:9" ht="15" x14ac:dyDescent="0.25">
      <c r="A10" s="294" t="s">
        <v>67</v>
      </c>
      <c r="B10" s="295"/>
      <c r="C10" s="295"/>
      <c r="D10" s="295"/>
      <c r="E10" s="295"/>
      <c r="F10" s="296">
        <f>F8/D5</f>
        <v>0.15944444444444444</v>
      </c>
    </row>
    <row r="11" spans="1:9" ht="24" customHeight="1" x14ac:dyDescent="0.2">
      <c r="A11" s="268"/>
      <c r="B11" s="176"/>
      <c r="C11" s="176"/>
      <c r="D11" s="176"/>
      <c r="E11" s="202"/>
      <c r="F11" s="297"/>
    </row>
    <row r="12" spans="1:9" x14ac:dyDescent="0.25">
      <c r="A12" s="278" t="s">
        <v>213</v>
      </c>
      <c r="B12" s="279"/>
      <c r="C12" s="280" t="s">
        <v>209</v>
      </c>
      <c r="D12" s="280">
        <v>1</v>
      </c>
      <c r="E12" s="272"/>
      <c r="F12" s="273"/>
    </row>
    <row r="13" spans="1:9" x14ac:dyDescent="0.2">
      <c r="A13" s="281" t="s">
        <v>31</v>
      </c>
      <c r="B13" s="282" t="s">
        <v>33</v>
      </c>
      <c r="C13" s="282" t="s">
        <v>210</v>
      </c>
      <c r="D13" s="282" t="s">
        <v>35</v>
      </c>
      <c r="E13" s="282" t="s">
        <v>36</v>
      </c>
      <c r="F13" s="283" t="s">
        <v>211</v>
      </c>
      <c r="G13" s="284" t="s">
        <v>40</v>
      </c>
      <c r="H13" s="285" t="s">
        <v>41</v>
      </c>
      <c r="I13" s="286" t="s">
        <v>42</v>
      </c>
    </row>
    <row r="14" spans="1:9" ht="36" x14ac:dyDescent="0.25">
      <c r="A14" s="287">
        <v>101</v>
      </c>
      <c r="B14" s="187" t="s">
        <v>214</v>
      </c>
      <c r="C14" s="186">
        <v>1</v>
      </c>
      <c r="D14" s="298">
        <f>AVERAGE(G14:I14)</f>
        <v>1.9133333333333333</v>
      </c>
      <c r="E14" s="183">
        <f>C14*D14</f>
        <v>1.9133333333333333</v>
      </c>
      <c r="F14" s="185">
        <f>E14/12</f>
        <v>0.15944444444444444</v>
      </c>
      <c r="G14" s="288">
        <v>1.35</v>
      </c>
      <c r="H14" s="289">
        <v>2.99</v>
      </c>
      <c r="I14" s="290">
        <v>1.4</v>
      </c>
    </row>
    <row r="15" spans="1:9" x14ac:dyDescent="0.25">
      <c r="A15" s="291" t="s">
        <v>71</v>
      </c>
      <c r="B15" s="292"/>
      <c r="C15" s="292"/>
      <c r="D15" s="292"/>
      <c r="E15" s="292"/>
      <c r="F15" s="293">
        <f>SUM(F14:F14)</f>
        <v>0.15944444444444444</v>
      </c>
    </row>
    <row r="16" spans="1:9" x14ac:dyDescent="0.25">
      <c r="A16" s="291" t="s">
        <v>36</v>
      </c>
      <c r="B16" s="292"/>
      <c r="C16" s="292"/>
      <c r="D16" s="292"/>
      <c r="E16" s="292"/>
      <c r="F16" s="293">
        <f>SUM(E14:E14)</f>
        <v>1.9133333333333333</v>
      </c>
    </row>
    <row r="17" spans="1:9" ht="15" x14ac:dyDescent="0.25">
      <c r="A17" s="294" t="s">
        <v>67</v>
      </c>
      <c r="B17" s="295"/>
      <c r="C17" s="295"/>
      <c r="D17" s="295"/>
      <c r="E17" s="295"/>
      <c r="F17" s="296">
        <f>F15/D12</f>
        <v>0.15944444444444444</v>
      </c>
    </row>
    <row r="18" spans="1:9" x14ac:dyDescent="0.2">
      <c r="A18" s="268"/>
      <c r="B18" s="176"/>
      <c r="C18" s="176"/>
      <c r="D18" s="176"/>
      <c r="E18" s="202"/>
      <c r="F18" s="297"/>
    </row>
    <row r="19" spans="1:9" x14ac:dyDescent="0.25">
      <c r="A19" s="299" t="s">
        <v>115</v>
      </c>
      <c r="B19" s="300"/>
      <c r="C19" s="301" t="s">
        <v>209</v>
      </c>
      <c r="D19" s="302">
        <v>53</v>
      </c>
      <c r="E19" s="272"/>
      <c r="F19" s="273"/>
    </row>
    <row r="20" spans="1:9" ht="21.75" customHeight="1" x14ac:dyDescent="0.2">
      <c r="A20" s="303" t="s">
        <v>31</v>
      </c>
      <c r="B20" s="304" t="s">
        <v>33</v>
      </c>
      <c r="C20" s="305" t="s">
        <v>215</v>
      </c>
      <c r="D20" s="305" t="s">
        <v>35</v>
      </c>
      <c r="E20" s="306" t="s">
        <v>36</v>
      </c>
      <c r="F20" s="307" t="s">
        <v>211</v>
      </c>
      <c r="G20" s="308" t="s">
        <v>40</v>
      </c>
      <c r="H20" s="309" t="s">
        <v>41</v>
      </c>
      <c r="I20" s="310" t="s">
        <v>42</v>
      </c>
    </row>
    <row r="21" spans="1:9" ht="48" x14ac:dyDescent="0.25">
      <c r="A21" s="311">
        <v>102</v>
      </c>
      <c r="B21" s="187" t="s">
        <v>216</v>
      </c>
      <c r="C21" s="186">
        <v>1134</v>
      </c>
      <c r="D21" s="183">
        <f t="shared" ref="D21:D31" si="0">AVERAGE(G21:I21)</f>
        <v>9.86</v>
      </c>
      <c r="E21" s="312">
        <f>D21*C21</f>
        <v>11181.24</v>
      </c>
      <c r="F21" s="185">
        <f t="shared" ref="F21:F31" si="1">E21/12</f>
        <v>931.77</v>
      </c>
      <c r="G21" s="288">
        <v>7.81</v>
      </c>
      <c r="H21" s="289">
        <v>9.9</v>
      </c>
      <c r="I21" s="290">
        <v>11.87</v>
      </c>
    </row>
    <row r="22" spans="1:9" ht="48" x14ac:dyDescent="0.25">
      <c r="A22" s="311">
        <v>103</v>
      </c>
      <c r="B22" s="187" t="s">
        <v>217</v>
      </c>
      <c r="C22" s="186">
        <v>1104</v>
      </c>
      <c r="D22" s="183">
        <f t="shared" si="0"/>
        <v>5.4333333333333336</v>
      </c>
      <c r="E22" s="312">
        <f>D22*C22</f>
        <v>5998.4000000000005</v>
      </c>
      <c r="F22" s="185">
        <f t="shared" si="1"/>
        <v>499.86666666666673</v>
      </c>
      <c r="G22" s="288">
        <v>4.2</v>
      </c>
      <c r="H22" s="289">
        <v>5.6</v>
      </c>
      <c r="I22" s="290">
        <v>6.5</v>
      </c>
    </row>
    <row r="23" spans="1:9" ht="48" x14ac:dyDescent="0.25">
      <c r="A23" s="311">
        <v>104</v>
      </c>
      <c r="B23" s="187" t="s">
        <v>218</v>
      </c>
      <c r="C23" s="186">
        <v>1134</v>
      </c>
      <c r="D23" s="183">
        <f t="shared" si="0"/>
        <v>5.8433333333333337</v>
      </c>
      <c r="E23" s="312">
        <f>D23*C23</f>
        <v>6626.34</v>
      </c>
      <c r="F23" s="185">
        <f t="shared" si="1"/>
        <v>552.19500000000005</v>
      </c>
      <c r="G23" s="288">
        <v>4.1500000000000004</v>
      </c>
      <c r="H23" s="289">
        <v>5.69</v>
      </c>
      <c r="I23" s="290">
        <v>7.69</v>
      </c>
    </row>
    <row r="24" spans="1:9" ht="24" x14ac:dyDescent="0.25">
      <c r="A24" s="313">
        <v>105</v>
      </c>
      <c r="B24" s="314" t="s">
        <v>219</v>
      </c>
      <c r="C24" s="315">
        <v>108</v>
      </c>
      <c r="D24" s="183">
        <f t="shared" si="0"/>
        <v>24.33</v>
      </c>
      <c r="E24" s="316">
        <f t="shared" ref="E24:E31" si="2">C24*D24</f>
        <v>2627.64</v>
      </c>
      <c r="F24" s="317">
        <f t="shared" si="1"/>
        <v>218.97</v>
      </c>
      <c r="G24" s="288">
        <v>20.95</v>
      </c>
      <c r="H24" s="289">
        <v>24.9</v>
      </c>
      <c r="I24" s="290">
        <v>27.14</v>
      </c>
    </row>
    <row r="25" spans="1:9" ht="48" x14ac:dyDescent="0.25">
      <c r="A25" s="313">
        <v>106</v>
      </c>
      <c r="B25" s="187" t="s">
        <v>220</v>
      </c>
      <c r="C25" s="186">
        <v>16</v>
      </c>
      <c r="D25" s="183">
        <f t="shared" si="0"/>
        <v>8.4733333333333345</v>
      </c>
      <c r="E25" s="312">
        <f t="shared" si="2"/>
        <v>135.57333333333335</v>
      </c>
      <c r="F25" s="185">
        <f t="shared" si="1"/>
        <v>11.29777777777778</v>
      </c>
      <c r="G25" s="318">
        <v>6.53</v>
      </c>
      <c r="H25" s="319">
        <v>11.9</v>
      </c>
      <c r="I25" s="320">
        <v>6.99</v>
      </c>
    </row>
    <row r="26" spans="1:9" ht="36" x14ac:dyDescent="0.25">
      <c r="A26" s="313">
        <v>101</v>
      </c>
      <c r="B26" s="187" t="s">
        <v>221</v>
      </c>
      <c r="C26" s="186">
        <v>49</v>
      </c>
      <c r="D26" s="183">
        <f t="shared" si="0"/>
        <v>1.9133333333333333</v>
      </c>
      <c r="E26" s="312">
        <f t="shared" si="2"/>
        <v>93.75333333333333</v>
      </c>
      <c r="F26" s="185">
        <f t="shared" si="1"/>
        <v>7.8127777777777778</v>
      </c>
      <c r="G26" s="321">
        <v>1.35</v>
      </c>
      <c r="H26" s="289">
        <v>2.99</v>
      </c>
      <c r="I26" s="290">
        <v>1.4</v>
      </c>
    </row>
    <row r="27" spans="1:9" ht="48" x14ac:dyDescent="0.25">
      <c r="A27" s="313">
        <v>107</v>
      </c>
      <c r="B27" s="187" t="s">
        <v>222</v>
      </c>
      <c r="C27" s="186">
        <f>46*2</f>
        <v>92</v>
      </c>
      <c r="D27" s="183">
        <f t="shared" si="0"/>
        <v>7.2433333333333332</v>
      </c>
      <c r="E27" s="312">
        <f t="shared" si="2"/>
        <v>666.38666666666666</v>
      </c>
      <c r="F27" s="185">
        <f t="shared" si="1"/>
        <v>55.532222222222224</v>
      </c>
      <c r="G27" s="321">
        <v>6.5</v>
      </c>
      <c r="H27" s="289">
        <v>5.42</v>
      </c>
      <c r="I27" s="290">
        <v>9.81</v>
      </c>
    </row>
    <row r="28" spans="1:9" ht="36" x14ac:dyDescent="0.25">
      <c r="A28" s="313">
        <v>108</v>
      </c>
      <c r="B28" s="187" t="s">
        <v>223</v>
      </c>
      <c r="C28" s="186">
        <v>98</v>
      </c>
      <c r="D28" s="183">
        <f t="shared" si="0"/>
        <v>49.550000000000004</v>
      </c>
      <c r="E28" s="312">
        <f t="shared" si="2"/>
        <v>4855.9000000000005</v>
      </c>
      <c r="F28" s="185">
        <f t="shared" si="1"/>
        <v>404.65833333333336</v>
      </c>
      <c r="G28" s="321">
        <v>42.85</v>
      </c>
      <c r="H28" s="289">
        <v>49.8</v>
      </c>
      <c r="I28" s="290">
        <v>56</v>
      </c>
    </row>
    <row r="29" spans="1:9" ht="48" x14ac:dyDescent="0.25">
      <c r="A29" s="313">
        <v>109</v>
      </c>
      <c r="B29" s="187" t="s">
        <v>224</v>
      </c>
      <c r="C29" s="186">
        <v>1</v>
      </c>
      <c r="D29" s="183">
        <f t="shared" si="0"/>
        <v>151.18</v>
      </c>
      <c r="E29" s="312">
        <f t="shared" si="2"/>
        <v>151.18</v>
      </c>
      <c r="F29" s="185">
        <f t="shared" si="1"/>
        <v>12.598333333333334</v>
      </c>
      <c r="G29" s="321">
        <v>142.5</v>
      </c>
      <c r="H29" s="289">
        <v>157.22</v>
      </c>
      <c r="I29" s="290">
        <v>153.82</v>
      </c>
    </row>
    <row r="30" spans="1:9" ht="24" x14ac:dyDescent="0.25">
      <c r="A30" s="313">
        <v>110</v>
      </c>
      <c r="B30" s="187" t="s">
        <v>225</v>
      </c>
      <c r="C30" s="186">
        <v>3</v>
      </c>
      <c r="D30" s="183">
        <f t="shared" si="0"/>
        <v>27.306666666666661</v>
      </c>
      <c r="E30" s="312">
        <f t="shared" si="2"/>
        <v>81.919999999999987</v>
      </c>
      <c r="F30" s="185">
        <f t="shared" si="1"/>
        <v>6.8266666666666653</v>
      </c>
      <c r="G30" s="322">
        <v>23.73</v>
      </c>
      <c r="H30" s="323">
        <v>18.899999999999999</v>
      </c>
      <c r="I30" s="324">
        <v>39.29</v>
      </c>
    </row>
    <row r="31" spans="1:9" ht="24" x14ac:dyDescent="0.25">
      <c r="A31" s="313">
        <v>111</v>
      </c>
      <c r="B31" s="187" t="s">
        <v>226</v>
      </c>
      <c r="C31" s="186">
        <v>16</v>
      </c>
      <c r="D31" s="183">
        <f t="shared" si="0"/>
        <v>16.993333333333336</v>
      </c>
      <c r="E31" s="312">
        <f t="shared" si="2"/>
        <v>271.89333333333337</v>
      </c>
      <c r="F31" s="185">
        <f t="shared" si="1"/>
        <v>22.657777777777781</v>
      </c>
      <c r="G31" s="288">
        <v>14</v>
      </c>
      <c r="H31" s="289">
        <v>10.99</v>
      </c>
      <c r="I31" s="290">
        <v>25.99</v>
      </c>
    </row>
    <row r="32" spans="1:9" x14ac:dyDescent="0.25">
      <c r="A32" s="291" t="s">
        <v>71</v>
      </c>
      <c r="B32" s="292"/>
      <c r="C32" s="292"/>
      <c r="D32" s="292"/>
      <c r="E32" s="292"/>
      <c r="F32" s="293">
        <f>SUM(F21:F31)</f>
        <v>2724.1855555555558</v>
      </c>
    </row>
    <row r="33" spans="1:6" x14ac:dyDescent="0.25">
      <c r="A33" s="291" t="s">
        <v>36</v>
      </c>
      <c r="B33" s="292"/>
      <c r="C33" s="292"/>
      <c r="D33" s="292"/>
      <c r="E33" s="292"/>
      <c r="F33" s="293">
        <f>SUM(E21:E31)</f>
        <v>32690.226666666666</v>
      </c>
    </row>
    <row r="34" spans="1:6" ht="15.75" thickBot="1" x14ac:dyDescent="0.3">
      <c r="A34" s="325" t="s">
        <v>67</v>
      </c>
      <c r="B34" s="326"/>
      <c r="C34" s="326"/>
      <c r="D34" s="326"/>
      <c r="E34" s="326"/>
      <c r="F34" s="327">
        <f>F32/D19</f>
        <v>51.399727463312374</v>
      </c>
    </row>
  </sheetData>
  <mergeCells count="14">
    <mergeCell ref="A33:E33"/>
    <mergeCell ref="A34:E34"/>
    <mergeCell ref="A12:B12"/>
    <mergeCell ref="A15:E15"/>
    <mergeCell ref="A16:E16"/>
    <mergeCell ref="A17:E17"/>
    <mergeCell ref="A19:B19"/>
    <mergeCell ref="A32:E32"/>
    <mergeCell ref="A1:F1"/>
    <mergeCell ref="A3:F3"/>
    <mergeCell ref="A5:B5"/>
    <mergeCell ref="A8:E8"/>
    <mergeCell ref="A9:E9"/>
    <mergeCell ref="A10:E10"/>
  </mergeCells>
  <pageMargins left="1" right="1" top="1" bottom="1" header="0.5" footer="0.5"/>
  <pageSetup paperSize="9" scale="85" fitToWidth="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ABA50-7F10-4909-9B67-9B87DB991A20}">
  <sheetPr>
    <tabColor theme="9" tint="-0.249977111117893"/>
    <pageSetUpPr fitToPage="1"/>
  </sheetPr>
  <dimension ref="A1:V112"/>
  <sheetViews>
    <sheetView showGridLines="0" topLeftCell="A97" zoomScale="85" zoomScaleNormal="85" workbookViewId="0">
      <selection activeCell="I10" sqref="I10"/>
    </sheetView>
  </sheetViews>
  <sheetFormatPr defaultRowHeight="12.75" x14ac:dyDescent="0.2"/>
  <cols>
    <col min="1" max="1" width="16" style="176" customWidth="1"/>
    <col min="2" max="2" width="60.42578125" style="1" customWidth="1"/>
    <col min="3" max="3" width="61.140625" style="176" customWidth="1"/>
    <col min="4" max="4" width="13.28515625" style="400" customWidth="1"/>
    <col min="5" max="5" width="17" style="1" bestFit="1" customWidth="1"/>
    <col min="6" max="6" width="21" style="176" customWidth="1"/>
    <col min="7" max="7" width="16" style="176" customWidth="1"/>
    <col min="8" max="8" width="21.7109375" style="176" customWidth="1"/>
    <col min="9" max="9" width="14.42578125" style="176" customWidth="1"/>
    <col min="10" max="10" width="15.42578125" style="176" customWidth="1"/>
    <col min="11" max="11" width="27.140625" style="176" customWidth="1"/>
    <col min="12" max="14" width="9.140625" style="176"/>
    <col min="15" max="15" width="13.28515625" style="176" bestFit="1" customWidth="1"/>
    <col min="16" max="21" width="9.140625" style="176"/>
    <col min="22" max="22" width="13.42578125" style="176" hidden="1" customWidth="1"/>
    <col min="23" max="16384" width="9.140625" style="176"/>
  </cols>
  <sheetData>
    <row r="1" spans="1:11" ht="18.75" customHeight="1" x14ac:dyDescent="0.2">
      <c r="A1" s="329" t="s">
        <v>227</v>
      </c>
      <c r="B1" s="330"/>
      <c r="C1" s="330"/>
      <c r="D1" s="330"/>
      <c r="E1" s="330"/>
      <c r="F1" s="330"/>
      <c r="G1" s="331"/>
      <c r="H1" s="332"/>
    </row>
    <row r="2" spans="1:11" x14ac:dyDescent="0.2">
      <c r="A2" s="333"/>
      <c r="B2" s="334"/>
      <c r="C2" s="334"/>
      <c r="D2" s="335"/>
      <c r="E2" s="334"/>
      <c r="F2" s="333"/>
      <c r="G2" s="336"/>
      <c r="H2" s="336"/>
    </row>
    <row r="3" spans="1:11" ht="39" customHeight="1" x14ac:dyDescent="0.2">
      <c r="A3" s="329" t="s">
        <v>228</v>
      </c>
      <c r="B3" s="330"/>
      <c r="C3" s="330"/>
      <c r="D3" s="330"/>
      <c r="E3" s="330"/>
      <c r="F3" s="337"/>
      <c r="G3" s="337"/>
      <c r="H3" s="338"/>
      <c r="I3" s="329" t="s">
        <v>229</v>
      </c>
      <c r="J3" s="330"/>
      <c r="K3" s="330"/>
    </row>
    <row r="4" spans="1:11" ht="63" customHeight="1" x14ac:dyDescent="0.2">
      <c r="A4" s="339" t="s">
        <v>100</v>
      </c>
      <c r="B4" s="340" t="s">
        <v>230</v>
      </c>
      <c r="C4" s="340" t="s">
        <v>231</v>
      </c>
      <c r="D4" s="340" t="s">
        <v>232</v>
      </c>
      <c r="E4" s="341" t="s">
        <v>233</v>
      </c>
      <c r="F4" s="341" t="s">
        <v>234</v>
      </c>
      <c r="G4" s="341" t="s">
        <v>235</v>
      </c>
      <c r="H4" s="341" t="s">
        <v>236</v>
      </c>
      <c r="I4" s="342" t="s">
        <v>40</v>
      </c>
      <c r="J4" s="343" t="s">
        <v>41</v>
      </c>
      <c r="K4" s="344" t="s">
        <v>42</v>
      </c>
    </row>
    <row r="5" spans="1:11" ht="78.75" x14ac:dyDescent="0.2">
      <c r="A5" s="345">
        <v>1</v>
      </c>
      <c r="B5" s="346" t="s">
        <v>237</v>
      </c>
      <c r="C5" s="346" t="s">
        <v>238</v>
      </c>
      <c r="D5" s="347">
        <v>299605</v>
      </c>
      <c r="E5" s="347" t="s">
        <v>239</v>
      </c>
      <c r="F5" s="348">
        <v>70</v>
      </c>
      <c r="G5" s="349">
        <f>AVERAGE(I5:K5)</f>
        <v>9.1266666666666669</v>
      </c>
      <c r="H5" s="349">
        <f>F5*G5</f>
        <v>638.86666666666667</v>
      </c>
      <c r="I5" s="350">
        <v>7.4</v>
      </c>
      <c r="J5" s="351">
        <v>8.59</v>
      </c>
      <c r="K5" s="352">
        <v>11.39</v>
      </c>
    </row>
    <row r="6" spans="1:11" ht="94.5" x14ac:dyDescent="0.2">
      <c r="A6" s="345">
        <v>2</v>
      </c>
      <c r="B6" s="346" t="s">
        <v>240</v>
      </c>
      <c r="C6" s="346" t="s">
        <v>241</v>
      </c>
      <c r="D6" s="347">
        <v>443454</v>
      </c>
      <c r="E6" s="347" t="s">
        <v>242</v>
      </c>
      <c r="F6" s="348">
        <v>130</v>
      </c>
      <c r="G6" s="349">
        <f>AVERAGE(I6:K6)</f>
        <v>10.99</v>
      </c>
      <c r="H6" s="349">
        <f t="shared" ref="H6:H29" si="0">F6*G6</f>
        <v>1428.7</v>
      </c>
      <c r="I6" s="350">
        <v>7.37</v>
      </c>
      <c r="J6" s="351">
        <v>10.4</v>
      </c>
      <c r="K6" s="352">
        <v>15.2</v>
      </c>
    </row>
    <row r="7" spans="1:11" ht="31.5" x14ac:dyDescent="0.2">
      <c r="A7" s="345">
        <v>3</v>
      </c>
      <c r="B7" s="346" t="s">
        <v>243</v>
      </c>
      <c r="C7" s="346" t="s">
        <v>244</v>
      </c>
      <c r="D7" s="347">
        <v>292586</v>
      </c>
      <c r="E7" s="347" t="str">
        <f>E5</f>
        <v>BOMBONA COM 5 LITROS</v>
      </c>
      <c r="F7" s="348">
        <v>12</v>
      </c>
      <c r="G7" s="349">
        <f t="shared" ref="G7:G34" si="1">AVERAGE(I7:K7)</f>
        <v>25.830000000000002</v>
      </c>
      <c r="H7" s="349">
        <f t="shared" si="0"/>
        <v>309.96000000000004</v>
      </c>
      <c r="I7" s="350">
        <v>19.920000000000002</v>
      </c>
      <c r="J7" s="351">
        <v>26.46</v>
      </c>
      <c r="K7" s="352">
        <v>31.11</v>
      </c>
    </row>
    <row r="8" spans="1:11" ht="110.25" x14ac:dyDescent="0.2">
      <c r="A8" s="345">
        <v>4</v>
      </c>
      <c r="B8" s="346" t="s">
        <v>245</v>
      </c>
      <c r="C8" s="346" t="s">
        <v>246</v>
      </c>
      <c r="D8" s="347">
        <v>396196</v>
      </c>
      <c r="E8" s="347" t="str">
        <f>E5</f>
        <v>BOMBONA COM 5 LITROS</v>
      </c>
      <c r="F8" s="348">
        <v>78</v>
      </c>
      <c r="G8" s="349">
        <f t="shared" si="1"/>
        <v>15.229999999999999</v>
      </c>
      <c r="H8" s="349">
        <f t="shared" si="0"/>
        <v>1187.9399999999998</v>
      </c>
      <c r="I8" s="350">
        <v>7.8</v>
      </c>
      <c r="J8" s="351">
        <v>18.98</v>
      </c>
      <c r="K8" s="352">
        <v>18.91</v>
      </c>
    </row>
    <row r="9" spans="1:11" ht="110.25" x14ac:dyDescent="0.2">
      <c r="A9" s="345">
        <v>5</v>
      </c>
      <c r="B9" s="346" t="s">
        <v>247</v>
      </c>
      <c r="C9" s="346" t="s">
        <v>248</v>
      </c>
      <c r="D9" s="347">
        <v>327150</v>
      </c>
      <c r="E9" s="347" t="s">
        <v>233</v>
      </c>
      <c r="F9" s="348">
        <v>30</v>
      </c>
      <c r="G9" s="349">
        <f t="shared" si="1"/>
        <v>13.196666666666667</v>
      </c>
      <c r="H9" s="349">
        <f t="shared" si="0"/>
        <v>395.90000000000003</v>
      </c>
      <c r="I9" s="350">
        <v>8</v>
      </c>
      <c r="J9" s="351">
        <v>16.600000000000001</v>
      </c>
      <c r="K9" s="352">
        <v>14.99</v>
      </c>
    </row>
    <row r="10" spans="1:11" ht="157.5" x14ac:dyDescent="0.2">
      <c r="A10" s="345">
        <v>6</v>
      </c>
      <c r="B10" s="346" t="s">
        <v>249</v>
      </c>
      <c r="C10" s="346" t="s">
        <v>250</v>
      </c>
      <c r="D10" s="347">
        <v>279947</v>
      </c>
      <c r="E10" s="347" t="str">
        <f>E7</f>
        <v>BOMBONA COM 5 LITROS</v>
      </c>
      <c r="F10" s="348">
        <f>54*2</f>
        <v>108</v>
      </c>
      <c r="G10" s="349">
        <f t="shared" si="1"/>
        <v>24.953333333333333</v>
      </c>
      <c r="H10" s="349">
        <f t="shared" si="0"/>
        <v>2694.96</v>
      </c>
      <c r="I10" s="350">
        <v>20.37</v>
      </c>
      <c r="J10" s="351">
        <v>23.49</v>
      </c>
      <c r="K10" s="352">
        <v>31</v>
      </c>
    </row>
    <row r="11" spans="1:11" ht="94.5" x14ac:dyDescent="0.2">
      <c r="A11" s="345">
        <v>7</v>
      </c>
      <c r="B11" s="346" t="s">
        <v>251</v>
      </c>
      <c r="C11" s="346" t="s">
        <v>252</v>
      </c>
      <c r="D11" s="347">
        <v>601034</v>
      </c>
      <c r="E11" s="347" t="str">
        <f>E9</f>
        <v>UNIDADE</v>
      </c>
      <c r="F11" s="348">
        <v>30</v>
      </c>
      <c r="G11" s="349">
        <f t="shared" si="1"/>
        <v>16.57</v>
      </c>
      <c r="H11" s="349">
        <f t="shared" si="0"/>
        <v>497.1</v>
      </c>
      <c r="I11" s="350">
        <v>2.8</v>
      </c>
      <c r="J11" s="351">
        <v>31.41</v>
      </c>
      <c r="K11" s="352">
        <v>15.5</v>
      </c>
    </row>
    <row r="12" spans="1:11" ht="94.5" x14ac:dyDescent="0.2">
      <c r="A12" s="345">
        <v>8</v>
      </c>
      <c r="B12" s="346" t="s">
        <v>253</v>
      </c>
      <c r="C12" s="346" t="s">
        <v>254</v>
      </c>
      <c r="D12" s="347">
        <v>472871</v>
      </c>
      <c r="E12" s="347" t="str">
        <f>E9</f>
        <v>UNIDADE</v>
      </c>
      <c r="F12" s="348">
        <v>30</v>
      </c>
      <c r="G12" s="349">
        <f t="shared" si="1"/>
        <v>6.91</v>
      </c>
      <c r="H12" s="349">
        <f t="shared" si="0"/>
        <v>207.3</v>
      </c>
      <c r="I12" s="350">
        <v>4.4000000000000004</v>
      </c>
      <c r="J12" s="351">
        <v>8.5299999999999994</v>
      </c>
      <c r="K12" s="352">
        <v>7.8</v>
      </c>
    </row>
    <row r="13" spans="1:11" ht="63" x14ac:dyDescent="0.2">
      <c r="A13" s="345">
        <v>9</v>
      </c>
      <c r="B13" s="346" t="s">
        <v>255</v>
      </c>
      <c r="C13" s="346" t="s">
        <v>256</v>
      </c>
      <c r="D13" s="347">
        <v>465064</v>
      </c>
      <c r="E13" s="347" t="s">
        <v>257</v>
      </c>
      <c r="F13" s="348">
        <f>54*4</f>
        <v>216</v>
      </c>
      <c r="G13" s="349">
        <f t="shared" si="1"/>
        <v>7.7966666666666669</v>
      </c>
      <c r="H13" s="349">
        <f t="shared" si="0"/>
        <v>1684.08</v>
      </c>
      <c r="I13" s="350">
        <v>5.5</v>
      </c>
      <c r="J13" s="351">
        <v>9.9</v>
      </c>
      <c r="K13" s="352">
        <v>7.99</v>
      </c>
    </row>
    <row r="14" spans="1:11" ht="94.5" x14ac:dyDescent="0.2">
      <c r="A14" s="345">
        <v>10</v>
      </c>
      <c r="B14" s="346" t="s">
        <v>258</v>
      </c>
      <c r="C14" s="346" t="s">
        <v>259</v>
      </c>
      <c r="D14" s="347">
        <v>350855</v>
      </c>
      <c r="E14" s="347" t="str">
        <f>E5</f>
        <v>BOMBONA COM 5 LITROS</v>
      </c>
      <c r="F14" s="348">
        <v>16</v>
      </c>
      <c r="G14" s="349">
        <f t="shared" si="1"/>
        <v>64.703333333333333</v>
      </c>
      <c r="H14" s="349">
        <f t="shared" si="0"/>
        <v>1035.2533333333333</v>
      </c>
      <c r="I14" s="350">
        <v>29.3</v>
      </c>
      <c r="J14" s="351">
        <v>69.900000000000006</v>
      </c>
      <c r="K14" s="352">
        <v>94.91</v>
      </c>
    </row>
    <row r="15" spans="1:11" ht="48.75" customHeight="1" x14ac:dyDescent="0.2">
      <c r="A15" s="345">
        <v>11</v>
      </c>
      <c r="B15" s="346" t="s">
        <v>260</v>
      </c>
      <c r="C15" s="346" t="s">
        <v>260</v>
      </c>
      <c r="D15" s="347" t="s">
        <v>149</v>
      </c>
      <c r="E15" s="347" t="s">
        <v>261</v>
      </c>
      <c r="F15" s="348">
        <v>1</v>
      </c>
      <c r="G15" s="349">
        <f t="shared" si="1"/>
        <v>200.82333333333335</v>
      </c>
      <c r="H15" s="349">
        <f t="shared" si="0"/>
        <v>200.82333333333335</v>
      </c>
      <c r="I15" s="350">
        <v>182.49</v>
      </c>
      <c r="J15" s="351">
        <v>190</v>
      </c>
      <c r="K15" s="352">
        <v>229.98</v>
      </c>
    </row>
    <row r="16" spans="1:11" ht="94.5" x14ac:dyDescent="0.2">
      <c r="A16" s="345">
        <v>12</v>
      </c>
      <c r="B16" s="346" t="s">
        <v>262</v>
      </c>
      <c r="C16" s="346" t="s">
        <v>263</v>
      </c>
      <c r="D16" s="347">
        <v>226629</v>
      </c>
      <c r="E16" s="347" t="s">
        <v>264</v>
      </c>
      <c r="F16" s="348">
        <v>30</v>
      </c>
      <c r="G16" s="349">
        <f t="shared" si="1"/>
        <v>17.3</v>
      </c>
      <c r="H16" s="349">
        <f t="shared" si="0"/>
        <v>519</v>
      </c>
      <c r="I16" s="350">
        <v>15</v>
      </c>
      <c r="J16" s="351">
        <v>13.91</v>
      </c>
      <c r="K16" s="352">
        <v>22.99</v>
      </c>
    </row>
    <row r="17" spans="1:11" ht="78.75" x14ac:dyDescent="0.2">
      <c r="A17" s="345">
        <v>13</v>
      </c>
      <c r="B17" s="346" t="s">
        <v>265</v>
      </c>
      <c r="C17" s="346" t="s">
        <v>266</v>
      </c>
      <c r="D17" s="347">
        <v>355906</v>
      </c>
      <c r="E17" s="347" t="s">
        <v>267</v>
      </c>
      <c r="F17" s="348">
        <v>30</v>
      </c>
      <c r="G17" s="349">
        <f t="shared" si="1"/>
        <v>16.033333333333331</v>
      </c>
      <c r="H17" s="349">
        <f t="shared" si="0"/>
        <v>480.99999999999994</v>
      </c>
      <c r="I17" s="350">
        <v>15.9</v>
      </c>
      <c r="J17" s="351">
        <v>17.899999999999999</v>
      </c>
      <c r="K17" s="352">
        <v>14.3</v>
      </c>
    </row>
    <row r="18" spans="1:11" ht="63" x14ac:dyDescent="0.2">
      <c r="A18" s="345">
        <v>14</v>
      </c>
      <c r="B18" s="346" t="s">
        <v>268</v>
      </c>
      <c r="C18" s="346" t="s">
        <v>269</v>
      </c>
      <c r="D18" s="347">
        <v>363790</v>
      </c>
      <c r="E18" s="347" t="s">
        <v>270</v>
      </c>
      <c r="F18" s="348">
        <f>54*2</f>
        <v>108</v>
      </c>
      <c r="G18" s="349">
        <f t="shared" si="1"/>
        <v>5.26</v>
      </c>
      <c r="H18" s="349">
        <f t="shared" si="0"/>
        <v>568.07999999999993</v>
      </c>
      <c r="I18" s="350">
        <v>2.8</v>
      </c>
      <c r="J18" s="351">
        <v>5.99</v>
      </c>
      <c r="K18" s="352">
        <v>6.99</v>
      </c>
    </row>
    <row r="19" spans="1:11" ht="63" x14ac:dyDescent="0.2">
      <c r="A19" s="345">
        <v>15</v>
      </c>
      <c r="B19" s="346" t="s">
        <v>271</v>
      </c>
      <c r="C19" s="346" t="s">
        <v>272</v>
      </c>
      <c r="D19" s="347">
        <v>283806</v>
      </c>
      <c r="E19" s="347" t="s">
        <v>273</v>
      </c>
      <c r="F19" s="348">
        <v>54</v>
      </c>
      <c r="G19" s="349">
        <f t="shared" si="1"/>
        <v>19.313333333333333</v>
      </c>
      <c r="H19" s="349">
        <f t="shared" si="0"/>
        <v>1042.92</v>
      </c>
      <c r="I19" s="350">
        <v>12</v>
      </c>
      <c r="J19" s="351">
        <v>29.94</v>
      </c>
      <c r="K19" s="352">
        <v>16</v>
      </c>
    </row>
    <row r="20" spans="1:11" ht="31.5" x14ac:dyDescent="0.2">
      <c r="A20" s="345">
        <v>16</v>
      </c>
      <c r="B20" s="346" t="s">
        <v>274</v>
      </c>
      <c r="C20" s="346" t="s">
        <v>275</v>
      </c>
      <c r="D20" s="347">
        <v>357462</v>
      </c>
      <c r="E20" s="347" t="s">
        <v>233</v>
      </c>
      <c r="F20" s="348">
        <f>54*4</f>
        <v>216</v>
      </c>
      <c r="G20" s="349">
        <f t="shared" si="1"/>
        <v>5.2666666666666666</v>
      </c>
      <c r="H20" s="349">
        <f t="shared" si="0"/>
        <v>1137.5999999999999</v>
      </c>
      <c r="I20" s="350">
        <v>3.1</v>
      </c>
      <c r="J20" s="351">
        <v>6.2</v>
      </c>
      <c r="K20" s="352">
        <v>6.5</v>
      </c>
    </row>
    <row r="21" spans="1:11" ht="110.25" x14ac:dyDescent="0.2">
      <c r="A21" s="345">
        <v>17</v>
      </c>
      <c r="B21" s="346" t="s">
        <v>276</v>
      </c>
      <c r="C21" s="346" t="s">
        <v>277</v>
      </c>
      <c r="D21" s="347">
        <v>309413</v>
      </c>
      <c r="E21" s="347" t="s">
        <v>233</v>
      </c>
      <c r="F21" s="348">
        <v>76</v>
      </c>
      <c r="G21" s="349">
        <f t="shared" si="1"/>
        <v>3.5366666666666666</v>
      </c>
      <c r="H21" s="349">
        <f t="shared" si="0"/>
        <v>268.78666666666669</v>
      </c>
      <c r="I21" s="350">
        <v>3.27</v>
      </c>
      <c r="J21" s="351">
        <v>3.99</v>
      </c>
      <c r="K21" s="352">
        <v>3.35</v>
      </c>
    </row>
    <row r="22" spans="1:11" ht="78.75" x14ac:dyDescent="0.2">
      <c r="A22" s="345">
        <v>18</v>
      </c>
      <c r="B22" s="346" t="s">
        <v>278</v>
      </c>
      <c r="C22" s="346" t="s">
        <v>279</v>
      </c>
      <c r="D22" s="347">
        <v>372843</v>
      </c>
      <c r="E22" s="347" t="s">
        <v>280</v>
      </c>
      <c r="F22" s="348">
        <v>30</v>
      </c>
      <c r="G22" s="349">
        <f t="shared" si="1"/>
        <v>58.673333333333339</v>
      </c>
      <c r="H22" s="349">
        <f t="shared" si="0"/>
        <v>1760.2000000000003</v>
      </c>
      <c r="I22" s="350">
        <v>39.79</v>
      </c>
      <c r="J22" s="351">
        <v>69.23</v>
      </c>
      <c r="K22" s="352">
        <v>67</v>
      </c>
    </row>
    <row r="23" spans="1:11" ht="78.75" x14ac:dyDescent="0.2">
      <c r="A23" s="345">
        <v>19</v>
      </c>
      <c r="B23" s="346" t="s">
        <v>281</v>
      </c>
      <c r="C23" s="346" t="s">
        <v>282</v>
      </c>
      <c r="D23" s="347">
        <v>458145</v>
      </c>
      <c r="E23" s="347" t="str">
        <f>E22</f>
        <v>PACOTE COM 100 UNIDADES</v>
      </c>
      <c r="F23" s="348">
        <v>20</v>
      </c>
      <c r="G23" s="349">
        <f t="shared" si="1"/>
        <v>83.106666666666669</v>
      </c>
      <c r="H23" s="349">
        <f t="shared" si="0"/>
        <v>1662.1333333333334</v>
      </c>
      <c r="I23" s="350">
        <v>49.7</v>
      </c>
      <c r="J23" s="351">
        <v>99.1</v>
      </c>
      <c r="K23" s="352">
        <v>100.52</v>
      </c>
    </row>
    <row r="24" spans="1:11" ht="78.75" x14ac:dyDescent="0.2">
      <c r="A24" s="345">
        <v>20</v>
      </c>
      <c r="B24" s="346" t="s">
        <v>283</v>
      </c>
      <c r="C24" s="346" t="s">
        <v>284</v>
      </c>
      <c r="D24" s="347">
        <v>246310</v>
      </c>
      <c r="E24" s="347" t="str">
        <f>E22</f>
        <v>PACOTE COM 100 UNIDADES</v>
      </c>
      <c r="F24" s="348">
        <v>20</v>
      </c>
      <c r="G24" s="349">
        <f t="shared" si="1"/>
        <v>147.09</v>
      </c>
      <c r="H24" s="349">
        <f t="shared" si="0"/>
        <v>2941.8</v>
      </c>
      <c r="I24" s="350">
        <v>64.099999999999994</v>
      </c>
      <c r="J24" s="351">
        <v>186.07</v>
      </c>
      <c r="K24" s="352">
        <v>191.1</v>
      </c>
    </row>
    <row r="25" spans="1:11" ht="78.75" x14ac:dyDescent="0.2">
      <c r="A25" s="345">
        <v>21</v>
      </c>
      <c r="B25" s="346" t="s">
        <v>285</v>
      </c>
      <c r="C25" s="346" t="s">
        <v>286</v>
      </c>
      <c r="D25" s="347">
        <v>470832</v>
      </c>
      <c r="E25" s="347" t="str">
        <f>E22</f>
        <v>PACOTE COM 100 UNIDADES</v>
      </c>
      <c r="F25" s="348">
        <v>35</v>
      </c>
      <c r="G25" s="349">
        <f t="shared" si="1"/>
        <v>44.476666666666667</v>
      </c>
      <c r="H25" s="349">
        <f t="shared" si="0"/>
        <v>1556.6833333333334</v>
      </c>
      <c r="I25" s="350">
        <v>13.99</v>
      </c>
      <c r="J25" s="351">
        <v>74.44</v>
      </c>
      <c r="K25" s="352">
        <v>45</v>
      </c>
    </row>
    <row r="26" spans="1:11" ht="44.25" customHeight="1" x14ac:dyDescent="0.2">
      <c r="A26" s="345">
        <v>22</v>
      </c>
      <c r="B26" s="346" t="s">
        <v>287</v>
      </c>
      <c r="C26" s="346" t="s">
        <v>288</v>
      </c>
      <c r="D26" s="347" t="s">
        <v>149</v>
      </c>
      <c r="E26" s="347" t="s">
        <v>261</v>
      </c>
      <c r="F26" s="348">
        <v>25</v>
      </c>
      <c r="G26" s="349">
        <f t="shared" si="1"/>
        <v>67.12</v>
      </c>
      <c r="H26" s="349">
        <f t="shared" si="0"/>
        <v>1678</v>
      </c>
      <c r="I26" s="350">
        <v>62.86</v>
      </c>
      <c r="J26" s="351">
        <v>61.5</v>
      </c>
      <c r="K26" s="352">
        <v>77</v>
      </c>
    </row>
    <row r="27" spans="1:11" ht="63" customHeight="1" x14ac:dyDescent="0.2">
      <c r="A27" s="345">
        <v>23</v>
      </c>
      <c r="B27" s="346" t="s">
        <v>289</v>
      </c>
      <c r="C27" s="346" t="s">
        <v>290</v>
      </c>
      <c r="D27" s="347">
        <v>307513</v>
      </c>
      <c r="E27" s="347" t="s">
        <v>233</v>
      </c>
      <c r="F27" s="348">
        <v>10</v>
      </c>
      <c r="G27" s="349">
        <f t="shared" si="1"/>
        <v>12.53</v>
      </c>
      <c r="H27" s="349">
        <f t="shared" si="0"/>
        <v>125.3</v>
      </c>
      <c r="I27" s="350">
        <v>8.1</v>
      </c>
      <c r="J27" s="351">
        <v>11.59</v>
      </c>
      <c r="K27" s="352">
        <v>17.899999999999999</v>
      </c>
    </row>
    <row r="28" spans="1:11" ht="94.5" x14ac:dyDescent="0.2">
      <c r="A28" s="345">
        <v>24</v>
      </c>
      <c r="B28" s="346" t="s">
        <v>291</v>
      </c>
      <c r="C28" s="346" t="s">
        <v>292</v>
      </c>
      <c r="D28" s="347">
        <v>421259</v>
      </c>
      <c r="E28" s="353" t="s">
        <v>233</v>
      </c>
      <c r="F28" s="348">
        <v>10</v>
      </c>
      <c r="G28" s="349">
        <f t="shared" si="1"/>
        <v>25.810000000000002</v>
      </c>
      <c r="H28" s="349">
        <f t="shared" si="0"/>
        <v>258.10000000000002</v>
      </c>
      <c r="I28" s="350">
        <v>22.31</v>
      </c>
      <c r="J28" s="351">
        <v>26.22</v>
      </c>
      <c r="K28" s="352">
        <v>28.9</v>
      </c>
    </row>
    <row r="29" spans="1:11" ht="31.5" x14ac:dyDescent="0.2">
      <c r="A29" s="345">
        <v>25</v>
      </c>
      <c r="B29" s="346" t="s">
        <v>293</v>
      </c>
      <c r="C29" s="346" t="s">
        <v>294</v>
      </c>
      <c r="D29" s="347">
        <v>484679</v>
      </c>
      <c r="E29" s="347" t="s">
        <v>233</v>
      </c>
      <c r="F29" s="348">
        <v>25</v>
      </c>
      <c r="G29" s="349">
        <f t="shared" si="1"/>
        <v>12.026666666666666</v>
      </c>
      <c r="H29" s="349">
        <f t="shared" si="0"/>
        <v>300.66666666666663</v>
      </c>
      <c r="I29" s="350">
        <v>9.09</v>
      </c>
      <c r="J29" s="351">
        <v>10.99</v>
      </c>
      <c r="K29" s="352">
        <v>16</v>
      </c>
    </row>
    <row r="30" spans="1:11" ht="63" x14ac:dyDescent="0.2">
      <c r="A30" s="345">
        <v>26</v>
      </c>
      <c r="B30" s="346" t="s">
        <v>295</v>
      </c>
      <c r="C30" s="346" t="s">
        <v>296</v>
      </c>
      <c r="D30" s="347">
        <v>410455</v>
      </c>
      <c r="E30" s="347" t="s">
        <v>297</v>
      </c>
      <c r="F30" s="348">
        <v>12</v>
      </c>
      <c r="G30" s="349">
        <f t="shared" si="1"/>
        <v>19.02</v>
      </c>
      <c r="H30" s="349">
        <f>F30*G30</f>
        <v>228.24</v>
      </c>
      <c r="I30" s="350">
        <v>23.26</v>
      </c>
      <c r="J30" s="351">
        <v>15.9</v>
      </c>
      <c r="K30" s="352">
        <v>17.899999999999999</v>
      </c>
    </row>
    <row r="31" spans="1:11" ht="54.75" customHeight="1" x14ac:dyDescent="0.2">
      <c r="A31" s="345">
        <v>27</v>
      </c>
      <c r="B31" s="346" t="s">
        <v>298</v>
      </c>
      <c r="C31" s="346" t="s">
        <v>298</v>
      </c>
      <c r="D31" s="347" t="s">
        <v>149</v>
      </c>
      <c r="E31" s="347" t="s">
        <v>239</v>
      </c>
      <c r="F31" s="348">
        <v>15</v>
      </c>
      <c r="G31" s="349">
        <f t="shared" si="1"/>
        <v>57.96</v>
      </c>
      <c r="H31" s="349">
        <f t="shared" ref="H31:H34" si="2">F31*G31</f>
        <v>869.4</v>
      </c>
      <c r="I31" s="350">
        <v>51.63</v>
      </c>
      <c r="J31" s="351">
        <v>60.71</v>
      </c>
      <c r="K31" s="352">
        <v>61.54</v>
      </c>
    </row>
    <row r="32" spans="1:11" ht="54.75" customHeight="1" x14ac:dyDescent="0.2">
      <c r="A32" s="345">
        <v>28</v>
      </c>
      <c r="B32" s="346" t="s">
        <v>299</v>
      </c>
      <c r="C32" s="346" t="s">
        <v>299</v>
      </c>
      <c r="D32" s="347" t="s">
        <v>149</v>
      </c>
      <c r="E32" s="347" t="s">
        <v>239</v>
      </c>
      <c r="F32" s="348">
        <v>10</v>
      </c>
      <c r="G32" s="349">
        <f t="shared" si="1"/>
        <v>100.15000000000002</v>
      </c>
      <c r="H32" s="349">
        <f t="shared" si="2"/>
        <v>1001.5000000000002</v>
      </c>
      <c r="I32" s="350">
        <v>101.65</v>
      </c>
      <c r="J32" s="351">
        <v>88.9</v>
      </c>
      <c r="K32" s="352">
        <v>109.9</v>
      </c>
    </row>
    <row r="33" spans="1:11" ht="54.75" customHeight="1" x14ac:dyDescent="0.2">
      <c r="A33" s="345">
        <v>29</v>
      </c>
      <c r="B33" s="346" t="s">
        <v>300</v>
      </c>
      <c r="C33" s="346" t="s">
        <v>300</v>
      </c>
      <c r="D33" s="347" t="s">
        <v>149</v>
      </c>
      <c r="E33" s="347" t="s">
        <v>239</v>
      </c>
      <c r="F33" s="348">
        <v>10</v>
      </c>
      <c r="G33" s="349">
        <f t="shared" si="1"/>
        <v>109.58333333333333</v>
      </c>
      <c r="H33" s="349">
        <f t="shared" si="2"/>
        <v>1095.8333333333333</v>
      </c>
      <c r="I33" s="350">
        <v>109.9</v>
      </c>
      <c r="J33" s="351">
        <v>99.23</v>
      </c>
      <c r="K33" s="352">
        <v>119.62</v>
      </c>
    </row>
    <row r="34" spans="1:11" ht="54.75" customHeight="1" x14ac:dyDescent="0.2">
      <c r="A34" s="345">
        <v>30</v>
      </c>
      <c r="B34" s="346" t="s">
        <v>301</v>
      </c>
      <c r="C34" s="346" t="s">
        <v>301</v>
      </c>
      <c r="D34" s="347" t="s">
        <v>149</v>
      </c>
      <c r="E34" s="347" t="s">
        <v>239</v>
      </c>
      <c r="F34" s="348">
        <v>10</v>
      </c>
      <c r="G34" s="349">
        <f t="shared" si="1"/>
        <v>124.06666666666668</v>
      </c>
      <c r="H34" s="349">
        <f t="shared" si="2"/>
        <v>1240.6666666666667</v>
      </c>
      <c r="I34" s="350">
        <v>119.95</v>
      </c>
      <c r="J34" s="351">
        <v>122.35</v>
      </c>
      <c r="K34" s="352">
        <v>129.9</v>
      </c>
    </row>
    <row r="35" spans="1:11" ht="15.75" x14ac:dyDescent="0.25">
      <c r="A35" s="354"/>
      <c r="B35" s="355"/>
      <c r="C35" s="355"/>
      <c r="D35" s="356"/>
      <c r="E35" s="357" t="s">
        <v>302</v>
      </c>
      <c r="F35" s="358"/>
      <c r="G35" s="359"/>
      <c r="H35" s="349">
        <f>SUM(H5:H34)</f>
        <v>29016.793333333339</v>
      </c>
    </row>
    <row r="36" spans="1:11" ht="15.75" x14ac:dyDescent="0.25">
      <c r="A36" s="354"/>
      <c r="B36" s="355"/>
      <c r="C36" s="355"/>
      <c r="D36" s="356"/>
      <c r="E36" s="357" t="s">
        <v>303</v>
      </c>
      <c r="F36" s="358"/>
      <c r="G36" s="359"/>
      <c r="H36" s="349">
        <f>H35*12</f>
        <v>348201.52000000008</v>
      </c>
    </row>
    <row r="37" spans="1:11" ht="15.75" x14ac:dyDescent="0.25">
      <c r="A37" s="354"/>
      <c r="B37" s="360"/>
      <c r="C37" s="360"/>
      <c r="D37" s="361"/>
      <c r="E37" s="361"/>
      <c r="F37" s="362"/>
      <c r="G37" s="362"/>
      <c r="H37" s="363"/>
    </row>
    <row r="38" spans="1:11" ht="18.75" customHeight="1" x14ac:dyDescent="0.2">
      <c r="A38" s="329" t="s">
        <v>304</v>
      </c>
      <c r="B38" s="330"/>
      <c r="C38" s="330"/>
      <c r="D38" s="330"/>
      <c r="E38" s="330"/>
      <c r="F38" s="330"/>
      <c r="G38" s="331"/>
      <c r="H38" s="332"/>
    </row>
    <row r="39" spans="1:11" ht="47.25" x14ac:dyDescent="0.2">
      <c r="A39" s="339" t="s">
        <v>100</v>
      </c>
      <c r="B39" s="340" t="s">
        <v>230</v>
      </c>
      <c r="C39" s="340" t="s">
        <v>305</v>
      </c>
      <c r="D39" s="340" t="s">
        <v>232</v>
      </c>
      <c r="E39" s="341" t="s">
        <v>233</v>
      </c>
      <c r="F39" s="341" t="s">
        <v>234</v>
      </c>
      <c r="G39" s="341" t="s">
        <v>235</v>
      </c>
      <c r="H39" s="341" t="str">
        <f>H4</f>
        <v>VALOR MÉDIO TOTAL MENSAL ESTIMADO(R$)</v>
      </c>
      <c r="I39" s="342" t="s">
        <v>40</v>
      </c>
      <c r="J39" s="343" t="s">
        <v>41</v>
      </c>
      <c r="K39" s="344" t="s">
        <v>42</v>
      </c>
    </row>
    <row r="40" spans="1:11" ht="141.75" x14ac:dyDescent="0.2">
      <c r="A40" s="345">
        <v>31</v>
      </c>
      <c r="B40" s="346" t="s">
        <v>306</v>
      </c>
      <c r="C40" s="346" t="s">
        <v>307</v>
      </c>
      <c r="D40" s="347">
        <v>327038</v>
      </c>
      <c r="E40" s="347" t="s">
        <v>270</v>
      </c>
      <c r="F40" s="348">
        <v>111</v>
      </c>
      <c r="G40" s="349">
        <f>AVERAGE(I40:K40)</f>
        <v>7.53</v>
      </c>
      <c r="H40" s="349">
        <f>F40*G40</f>
        <v>835.83</v>
      </c>
      <c r="I40" s="350">
        <v>3.9</v>
      </c>
      <c r="J40" s="351">
        <v>12</v>
      </c>
      <c r="K40" s="352">
        <v>6.69</v>
      </c>
    </row>
    <row r="41" spans="1:11" ht="94.5" x14ac:dyDescent="0.2">
      <c r="A41" s="345">
        <v>32</v>
      </c>
      <c r="B41" s="346" t="s">
        <v>308</v>
      </c>
      <c r="C41" s="346" t="s">
        <v>309</v>
      </c>
      <c r="D41" s="347">
        <v>359969</v>
      </c>
      <c r="E41" s="347" t="s">
        <v>273</v>
      </c>
      <c r="F41" s="348">
        <v>150</v>
      </c>
      <c r="G41" s="349">
        <f>AVERAGE(I41:K41)</f>
        <v>107.37666666666667</v>
      </c>
      <c r="H41" s="349">
        <f>F41*G41</f>
        <v>16106.5</v>
      </c>
      <c r="I41" s="350">
        <v>97.34</v>
      </c>
      <c r="J41" s="351">
        <v>137.69999999999999</v>
      </c>
      <c r="K41" s="352">
        <v>87.09</v>
      </c>
    </row>
    <row r="42" spans="1:11" ht="157.5" customHeight="1" x14ac:dyDescent="0.2">
      <c r="A42" s="345">
        <v>33</v>
      </c>
      <c r="B42" s="346" t="s">
        <v>310</v>
      </c>
      <c r="C42" s="346" t="s">
        <v>311</v>
      </c>
      <c r="D42" s="347">
        <v>420117</v>
      </c>
      <c r="E42" s="347" t="s">
        <v>312</v>
      </c>
      <c r="F42" s="348">
        <v>81</v>
      </c>
      <c r="G42" s="349">
        <f>AVERAGE(I42:K42)</f>
        <v>32.776666666666664</v>
      </c>
      <c r="H42" s="349">
        <f>F42*G42</f>
        <v>2654.91</v>
      </c>
      <c r="I42" s="350">
        <v>17.5</v>
      </c>
      <c r="J42" s="351">
        <v>45.5</v>
      </c>
      <c r="K42" s="352">
        <v>35.33</v>
      </c>
    </row>
    <row r="43" spans="1:11" ht="144" customHeight="1" x14ac:dyDescent="0.2">
      <c r="A43" s="345">
        <v>34</v>
      </c>
      <c r="B43" s="346" t="s">
        <v>313</v>
      </c>
      <c r="C43" s="346" t="s">
        <v>314</v>
      </c>
      <c r="D43" s="347">
        <v>327844</v>
      </c>
      <c r="E43" s="347" t="s">
        <v>315</v>
      </c>
      <c r="F43" s="348">
        <v>135</v>
      </c>
      <c r="G43" s="349">
        <f>AVERAGE(I43:K43)</f>
        <v>54.553333333333335</v>
      </c>
      <c r="H43" s="349">
        <f>F43*G43</f>
        <v>7364.7</v>
      </c>
      <c r="I43" s="350">
        <v>44.46</v>
      </c>
      <c r="J43" s="351">
        <v>59.9</v>
      </c>
      <c r="K43" s="352">
        <v>59.3</v>
      </c>
    </row>
    <row r="44" spans="1:11" ht="92.25" customHeight="1" x14ac:dyDescent="0.2">
      <c r="A44" s="345">
        <v>35</v>
      </c>
      <c r="B44" s="346" t="s">
        <v>316</v>
      </c>
      <c r="C44" s="346" t="s">
        <v>317</v>
      </c>
      <c r="D44" s="347">
        <v>456396</v>
      </c>
      <c r="E44" s="347" t="s">
        <v>318</v>
      </c>
      <c r="F44" s="348">
        <v>64</v>
      </c>
      <c r="G44" s="349">
        <f>AVERAGE(I44:K44)</f>
        <v>4.5366666666666671</v>
      </c>
      <c r="H44" s="349">
        <f>F44*G44</f>
        <v>290.34666666666669</v>
      </c>
      <c r="I44" s="350">
        <v>2.72</v>
      </c>
      <c r="J44" s="351">
        <v>5.4</v>
      </c>
      <c r="K44" s="352">
        <v>5.49</v>
      </c>
    </row>
    <row r="45" spans="1:11" ht="15.75" x14ac:dyDescent="0.25">
      <c r="A45" s="354"/>
      <c r="B45" s="355"/>
      <c r="C45" s="355"/>
      <c r="D45" s="356"/>
      <c r="E45" s="357" t="s">
        <v>302</v>
      </c>
      <c r="F45" s="358"/>
      <c r="G45" s="359"/>
      <c r="H45" s="364">
        <f>SUM(H40:H44)</f>
        <v>27252.28666666667</v>
      </c>
    </row>
    <row r="46" spans="1:11" ht="15.75" x14ac:dyDescent="0.25">
      <c r="A46" s="354"/>
      <c r="B46" s="355"/>
      <c r="C46" s="355"/>
      <c r="D46" s="356"/>
      <c r="E46" s="357" t="s">
        <v>303</v>
      </c>
      <c r="F46" s="358"/>
      <c r="G46" s="359"/>
      <c r="H46" s="365">
        <f>H45*12</f>
        <v>327027.44000000006</v>
      </c>
    </row>
    <row r="47" spans="1:11" ht="15.75" x14ac:dyDescent="0.25">
      <c r="A47" s="354"/>
      <c r="B47" s="360"/>
      <c r="C47" s="360"/>
      <c r="D47" s="361"/>
      <c r="E47" s="361"/>
      <c r="F47" s="362"/>
      <c r="G47" s="362"/>
      <c r="H47" s="363"/>
    </row>
    <row r="48" spans="1:11" ht="18.75" customHeight="1" x14ac:dyDescent="0.2">
      <c r="A48" s="329" t="s">
        <v>319</v>
      </c>
      <c r="B48" s="330"/>
      <c r="C48" s="330"/>
      <c r="D48" s="330"/>
      <c r="E48" s="330"/>
      <c r="F48" s="330"/>
      <c r="G48" s="331"/>
      <c r="H48" s="332"/>
    </row>
    <row r="49" spans="1:11" ht="47.25" x14ac:dyDescent="0.2">
      <c r="A49" s="339" t="s">
        <v>100</v>
      </c>
      <c r="B49" s="340" t="s">
        <v>230</v>
      </c>
      <c r="C49" s="340" t="s">
        <v>305</v>
      </c>
      <c r="D49" s="340" t="s">
        <v>232</v>
      </c>
      <c r="E49" s="341" t="s">
        <v>233</v>
      </c>
      <c r="F49" s="341" t="s">
        <v>320</v>
      </c>
      <c r="G49" s="341" t="s">
        <v>235</v>
      </c>
      <c r="H49" s="341" t="str">
        <f>H4</f>
        <v>VALOR MÉDIO TOTAL MENSAL ESTIMADO(R$)</v>
      </c>
      <c r="I49" s="342" t="s">
        <v>40</v>
      </c>
      <c r="J49" s="343" t="s">
        <v>41</v>
      </c>
      <c r="K49" s="344" t="s">
        <v>42</v>
      </c>
    </row>
    <row r="50" spans="1:11" ht="110.25" x14ac:dyDescent="0.2">
      <c r="A50" s="345">
        <v>36</v>
      </c>
      <c r="B50" s="346" t="s">
        <v>321</v>
      </c>
      <c r="C50" s="346" t="s">
        <v>322</v>
      </c>
      <c r="D50" s="347">
        <v>446101</v>
      </c>
      <c r="E50" s="347" t="s">
        <v>233</v>
      </c>
      <c r="F50" s="348">
        <v>21</v>
      </c>
      <c r="G50" s="349">
        <f>AVERAGE(I50:K50)</f>
        <v>5.55</v>
      </c>
      <c r="H50" s="349">
        <f t="shared" ref="H50:H64" si="3">F50*G50</f>
        <v>116.55</v>
      </c>
      <c r="I50" s="350">
        <v>3.91</v>
      </c>
      <c r="J50" s="351">
        <v>6.99</v>
      </c>
      <c r="K50" s="352">
        <v>5.75</v>
      </c>
    </row>
    <row r="51" spans="1:11" ht="126" x14ac:dyDescent="0.2">
      <c r="A51" s="345">
        <v>37</v>
      </c>
      <c r="B51" s="346" t="s">
        <v>323</v>
      </c>
      <c r="C51" s="346" t="s">
        <v>324</v>
      </c>
      <c r="D51" s="347">
        <v>241711</v>
      </c>
      <c r="E51" s="347" t="s">
        <v>233</v>
      </c>
      <c r="F51" s="348">
        <v>36</v>
      </c>
      <c r="G51" s="349">
        <f t="shared" ref="G51:G64" si="4">AVERAGE(I51:K51)</f>
        <v>7.919999999999999</v>
      </c>
      <c r="H51" s="349">
        <f t="shared" si="3"/>
        <v>285.11999999999995</v>
      </c>
      <c r="I51" s="350">
        <v>5.54</v>
      </c>
      <c r="J51" s="351">
        <v>11.32</v>
      </c>
      <c r="K51" s="352">
        <v>6.9</v>
      </c>
    </row>
    <row r="52" spans="1:11" ht="31.5" x14ac:dyDescent="0.2">
      <c r="A52" s="345">
        <v>38</v>
      </c>
      <c r="B52" s="346" t="s">
        <v>325</v>
      </c>
      <c r="C52" s="346" t="s">
        <v>326</v>
      </c>
      <c r="D52" s="347">
        <v>448501</v>
      </c>
      <c r="E52" s="347" t="s">
        <v>233</v>
      </c>
      <c r="F52" s="348">
        <v>29</v>
      </c>
      <c r="G52" s="349">
        <f t="shared" si="4"/>
        <v>4.2299999999999995</v>
      </c>
      <c r="H52" s="349">
        <f t="shared" si="3"/>
        <v>122.66999999999999</v>
      </c>
      <c r="I52" s="350">
        <v>2.68</v>
      </c>
      <c r="J52" s="351">
        <v>4.75</v>
      </c>
      <c r="K52" s="352">
        <v>5.26</v>
      </c>
    </row>
    <row r="53" spans="1:11" ht="63" x14ac:dyDescent="0.2">
      <c r="A53" s="345">
        <v>39</v>
      </c>
      <c r="B53" s="346" t="s">
        <v>327</v>
      </c>
      <c r="C53" s="346" t="s">
        <v>328</v>
      </c>
      <c r="D53" s="347">
        <v>319706</v>
      </c>
      <c r="E53" s="347" t="s">
        <v>329</v>
      </c>
      <c r="F53" s="366">
        <v>8</v>
      </c>
      <c r="G53" s="349">
        <f t="shared" si="4"/>
        <v>17.933333333333334</v>
      </c>
      <c r="H53" s="349">
        <f t="shared" si="3"/>
        <v>143.46666666666667</v>
      </c>
      <c r="I53" s="350">
        <v>5.9</v>
      </c>
      <c r="J53" s="351">
        <v>29.9</v>
      </c>
      <c r="K53" s="352">
        <v>18</v>
      </c>
    </row>
    <row r="54" spans="1:11" ht="31.5" x14ac:dyDescent="0.2">
      <c r="A54" s="345">
        <v>40</v>
      </c>
      <c r="B54" s="346" t="s">
        <v>330</v>
      </c>
      <c r="C54" s="346" t="s">
        <v>331</v>
      </c>
      <c r="D54" s="347">
        <v>388801</v>
      </c>
      <c r="E54" s="347" t="str">
        <f>E53</f>
        <v>EMBALAGEM COM 500 ML</v>
      </c>
      <c r="F54" s="348">
        <v>5</v>
      </c>
      <c r="G54" s="349">
        <f t="shared" si="4"/>
        <v>23.213333333333335</v>
      </c>
      <c r="H54" s="349">
        <f t="shared" si="3"/>
        <v>116.06666666666668</v>
      </c>
      <c r="I54" s="350">
        <v>7.56</v>
      </c>
      <c r="J54" s="351">
        <v>48.09</v>
      </c>
      <c r="K54" s="352">
        <v>13.99</v>
      </c>
    </row>
    <row r="55" spans="1:11" ht="31.5" x14ac:dyDescent="0.2">
      <c r="A55" s="345">
        <v>41</v>
      </c>
      <c r="B55" s="346" t="s">
        <v>332</v>
      </c>
      <c r="C55" s="346" t="s">
        <v>333</v>
      </c>
      <c r="D55" s="347">
        <v>477057</v>
      </c>
      <c r="E55" s="347" t="str">
        <f>E51</f>
        <v>UNIDADE</v>
      </c>
      <c r="F55" s="348">
        <v>41</v>
      </c>
      <c r="G55" s="349">
        <f t="shared" si="4"/>
        <v>9.8966666666666665</v>
      </c>
      <c r="H55" s="349">
        <f t="shared" si="3"/>
        <v>405.76333333333332</v>
      </c>
      <c r="I55" s="350">
        <v>7.55</v>
      </c>
      <c r="J55" s="351">
        <v>14.54</v>
      </c>
      <c r="K55" s="352">
        <v>7.6</v>
      </c>
    </row>
    <row r="56" spans="1:11" ht="63" x14ac:dyDescent="0.2">
      <c r="A56" s="345">
        <v>42</v>
      </c>
      <c r="B56" s="346" t="s">
        <v>334</v>
      </c>
      <c r="C56" s="346" t="s">
        <v>335</v>
      </c>
      <c r="D56" s="347">
        <v>481029</v>
      </c>
      <c r="E56" s="347" t="str">
        <f>E51</f>
        <v>UNIDADE</v>
      </c>
      <c r="F56" s="348">
        <v>36</v>
      </c>
      <c r="G56" s="349">
        <f t="shared" si="4"/>
        <v>10.733333333333334</v>
      </c>
      <c r="H56" s="349">
        <f t="shared" si="3"/>
        <v>386.40000000000003</v>
      </c>
      <c r="I56" s="350">
        <v>7.3</v>
      </c>
      <c r="J56" s="351">
        <v>10.5</v>
      </c>
      <c r="K56" s="352">
        <v>14.4</v>
      </c>
    </row>
    <row r="57" spans="1:11" ht="63" x14ac:dyDescent="0.2">
      <c r="A57" s="345">
        <v>43</v>
      </c>
      <c r="B57" s="367" t="s">
        <v>336</v>
      </c>
      <c r="C57" s="367" t="s">
        <v>337</v>
      </c>
      <c r="D57" s="353">
        <v>307414</v>
      </c>
      <c r="E57" s="347" t="str">
        <f>E51</f>
        <v>UNIDADE</v>
      </c>
      <c r="F57" s="348">
        <v>36</v>
      </c>
      <c r="G57" s="349">
        <f t="shared" si="4"/>
        <v>10.700000000000001</v>
      </c>
      <c r="H57" s="349">
        <f t="shared" si="3"/>
        <v>385.20000000000005</v>
      </c>
      <c r="I57" s="350">
        <v>7.42</v>
      </c>
      <c r="J57" s="351">
        <v>12.68</v>
      </c>
      <c r="K57" s="352">
        <v>12</v>
      </c>
    </row>
    <row r="58" spans="1:11" ht="63" x14ac:dyDescent="0.2">
      <c r="A58" s="345">
        <v>44</v>
      </c>
      <c r="B58" s="346" t="s">
        <v>338</v>
      </c>
      <c r="C58" s="346" t="s">
        <v>339</v>
      </c>
      <c r="D58" s="347">
        <v>469862</v>
      </c>
      <c r="E58" s="347" t="str">
        <f>E52</f>
        <v>UNIDADE</v>
      </c>
      <c r="F58" s="348">
        <v>51</v>
      </c>
      <c r="G58" s="349">
        <f t="shared" si="4"/>
        <v>10.89</v>
      </c>
      <c r="H58" s="349">
        <f t="shared" si="3"/>
        <v>555.39</v>
      </c>
      <c r="I58" s="350">
        <v>9.2100000000000009</v>
      </c>
      <c r="J58" s="351">
        <v>12.79</v>
      </c>
      <c r="K58" s="352">
        <v>10.67</v>
      </c>
    </row>
    <row r="59" spans="1:11" ht="56.25" customHeight="1" x14ac:dyDescent="0.2">
      <c r="A59" s="345">
        <v>45</v>
      </c>
      <c r="B59" s="367" t="s">
        <v>340</v>
      </c>
      <c r="C59" s="367" t="s">
        <v>341</v>
      </c>
      <c r="D59" s="353">
        <v>230562</v>
      </c>
      <c r="E59" s="347" t="str">
        <f>E57</f>
        <v>UNIDADE</v>
      </c>
      <c r="F59" s="348">
        <v>19</v>
      </c>
      <c r="G59" s="349">
        <f t="shared" si="4"/>
        <v>20.866666666666667</v>
      </c>
      <c r="H59" s="349">
        <f t="shared" si="3"/>
        <v>396.4666666666667</v>
      </c>
      <c r="I59" s="350">
        <v>17.7</v>
      </c>
      <c r="J59" s="351">
        <v>19.98</v>
      </c>
      <c r="K59" s="352">
        <v>24.92</v>
      </c>
    </row>
    <row r="60" spans="1:11" ht="63" x14ac:dyDescent="0.2">
      <c r="A60" s="345">
        <v>46</v>
      </c>
      <c r="B60" s="367" t="s">
        <v>342</v>
      </c>
      <c r="C60" s="367" t="s">
        <v>343</v>
      </c>
      <c r="D60" s="353">
        <v>427358</v>
      </c>
      <c r="E60" s="347" t="str">
        <f>E58</f>
        <v>UNIDADE</v>
      </c>
      <c r="F60" s="348">
        <v>28</v>
      </c>
      <c r="G60" s="349">
        <f t="shared" si="4"/>
        <v>22.77</v>
      </c>
      <c r="H60" s="349">
        <f t="shared" si="3"/>
        <v>637.55999999999995</v>
      </c>
      <c r="I60" s="350">
        <v>18.89</v>
      </c>
      <c r="J60" s="351">
        <v>15.43</v>
      </c>
      <c r="K60" s="352">
        <v>33.99</v>
      </c>
    </row>
    <row r="61" spans="1:11" ht="26.25" customHeight="1" x14ac:dyDescent="0.2">
      <c r="A61" s="345">
        <v>47</v>
      </c>
      <c r="B61" s="367" t="s">
        <v>344</v>
      </c>
      <c r="C61" s="367" t="s">
        <v>344</v>
      </c>
      <c r="D61" s="353">
        <v>307857</v>
      </c>
      <c r="E61" s="347" t="str">
        <f>E58</f>
        <v>UNIDADE</v>
      </c>
      <c r="F61" s="348">
        <v>28</v>
      </c>
      <c r="G61" s="349">
        <f t="shared" si="4"/>
        <v>24.34</v>
      </c>
      <c r="H61" s="349">
        <f t="shared" si="3"/>
        <v>681.52</v>
      </c>
      <c r="I61" s="350">
        <v>48.06</v>
      </c>
      <c r="J61" s="351">
        <v>9.9</v>
      </c>
      <c r="K61" s="352">
        <v>15.06</v>
      </c>
    </row>
    <row r="62" spans="1:11" ht="47.25" x14ac:dyDescent="0.2">
      <c r="A62" s="345">
        <v>48</v>
      </c>
      <c r="B62" s="367" t="s">
        <v>345</v>
      </c>
      <c r="C62" s="367" t="s">
        <v>346</v>
      </c>
      <c r="D62" s="353">
        <v>479016</v>
      </c>
      <c r="E62" s="347" t="str">
        <f>E42</f>
        <v>BOMBONA DE 5 LITROS</v>
      </c>
      <c r="F62" s="348">
        <v>10</v>
      </c>
      <c r="G62" s="349">
        <f t="shared" si="4"/>
        <v>45.563333333333333</v>
      </c>
      <c r="H62" s="349">
        <f t="shared" si="3"/>
        <v>455.63333333333333</v>
      </c>
      <c r="I62" s="350">
        <v>39.200000000000003</v>
      </c>
      <c r="J62" s="351">
        <v>64.400000000000006</v>
      </c>
      <c r="K62" s="352">
        <v>33.090000000000003</v>
      </c>
    </row>
    <row r="63" spans="1:11" ht="47.25" x14ac:dyDescent="0.2">
      <c r="A63" s="345">
        <v>49</v>
      </c>
      <c r="B63" s="367" t="s">
        <v>347</v>
      </c>
      <c r="C63" s="367" t="s">
        <v>348</v>
      </c>
      <c r="D63" s="353">
        <v>454030</v>
      </c>
      <c r="E63" s="347" t="str">
        <f>E62</f>
        <v>BOMBONA DE 5 LITROS</v>
      </c>
      <c r="F63" s="348">
        <v>11</v>
      </c>
      <c r="G63" s="349">
        <f t="shared" si="4"/>
        <v>36.096666666666664</v>
      </c>
      <c r="H63" s="349">
        <f t="shared" si="3"/>
        <v>397.06333333333328</v>
      </c>
      <c r="I63" s="350">
        <v>32.5</v>
      </c>
      <c r="J63" s="351">
        <v>42.39</v>
      </c>
      <c r="K63" s="352">
        <v>33.4</v>
      </c>
    </row>
    <row r="64" spans="1:11" ht="78.75" x14ac:dyDescent="0.2">
      <c r="A64" s="345">
        <v>50</v>
      </c>
      <c r="B64" s="346" t="s">
        <v>349</v>
      </c>
      <c r="C64" s="346" t="s">
        <v>350</v>
      </c>
      <c r="D64" s="347">
        <v>334354</v>
      </c>
      <c r="E64" s="347" t="str">
        <f>E60</f>
        <v>UNIDADE</v>
      </c>
      <c r="F64" s="348">
        <v>68</v>
      </c>
      <c r="G64" s="349">
        <f t="shared" si="4"/>
        <v>6.3233333333333333</v>
      </c>
      <c r="H64" s="349">
        <f t="shared" si="3"/>
        <v>429.98666666666668</v>
      </c>
      <c r="I64" s="350">
        <v>3.99</v>
      </c>
      <c r="J64" s="351">
        <v>7.99</v>
      </c>
      <c r="K64" s="352">
        <v>6.99</v>
      </c>
    </row>
    <row r="65" spans="1:11" ht="15.75" x14ac:dyDescent="0.2">
      <c r="A65" s="333"/>
      <c r="B65" s="334"/>
      <c r="C65" s="368"/>
      <c r="D65" s="369"/>
      <c r="E65" s="357" t="s">
        <v>351</v>
      </c>
      <c r="F65" s="358"/>
      <c r="G65" s="359"/>
      <c r="H65" s="364">
        <f>SUM(H50:H64)</f>
        <v>5514.8566666666675</v>
      </c>
    </row>
    <row r="66" spans="1:11" ht="15.75" x14ac:dyDescent="0.2">
      <c r="A66" s="333"/>
      <c r="B66" s="334"/>
      <c r="C66" s="368"/>
      <c r="D66" s="369"/>
      <c r="E66" s="357" t="s">
        <v>352</v>
      </c>
      <c r="F66" s="358"/>
      <c r="G66" s="359"/>
      <c r="H66" s="364">
        <f>H67/12</f>
        <v>1838.2855555555559</v>
      </c>
    </row>
    <row r="67" spans="1:11" ht="15.75" x14ac:dyDescent="0.2">
      <c r="A67" s="333"/>
      <c r="B67" s="334"/>
      <c r="C67" s="368"/>
      <c r="D67" s="369"/>
      <c r="E67" s="357" t="s">
        <v>303</v>
      </c>
      <c r="F67" s="358"/>
      <c r="G67" s="359"/>
      <c r="H67" s="365">
        <f>H65*4</f>
        <v>22059.42666666667</v>
      </c>
    </row>
    <row r="68" spans="1:11" ht="15.75" x14ac:dyDescent="0.25">
      <c r="A68" s="354"/>
      <c r="B68" s="360"/>
      <c r="C68" s="360"/>
      <c r="D68" s="361"/>
      <c r="E68" s="361"/>
      <c r="F68" s="362"/>
      <c r="G68" s="362"/>
      <c r="H68" s="363"/>
    </row>
    <row r="69" spans="1:11" ht="18.75" customHeight="1" x14ac:dyDescent="0.2">
      <c r="A69" s="329" t="s">
        <v>353</v>
      </c>
      <c r="B69" s="330"/>
      <c r="C69" s="330"/>
      <c r="D69" s="330"/>
      <c r="E69" s="330"/>
      <c r="F69" s="330"/>
      <c r="G69" s="331"/>
      <c r="H69" s="332"/>
    </row>
    <row r="70" spans="1:11" ht="47.25" x14ac:dyDescent="0.2">
      <c r="A70" s="339" t="s">
        <v>100</v>
      </c>
      <c r="B70" s="340" t="s">
        <v>230</v>
      </c>
      <c r="C70" s="340" t="s">
        <v>305</v>
      </c>
      <c r="D70" s="340" t="s">
        <v>232</v>
      </c>
      <c r="E70" s="341" t="s">
        <v>233</v>
      </c>
      <c r="F70" s="341" t="s">
        <v>354</v>
      </c>
      <c r="G70" s="341" t="s">
        <v>235</v>
      </c>
      <c r="H70" s="341" t="s">
        <v>355</v>
      </c>
      <c r="I70" s="342" t="s">
        <v>40</v>
      </c>
      <c r="J70" s="343" t="s">
        <v>41</v>
      </c>
      <c r="K70" s="344" t="s">
        <v>42</v>
      </c>
    </row>
    <row r="71" spans="1:11" ht="63" x14ac:dyDescent="0.2">
      <c r="A71" s="345">
        <v>51</v>
      </c>
      <c r="B71" s="346" t="s">
        <v>356</v>
      </c>
      <c r="C71" s="346" t="s">
        <v>357</v>
      </c>
      <c r="D71" s="347">
        <v>419111</v>
      </c>
      <c r="E71" s="347" t="str">
        <f>E64</f>
        <v>UNIDADE</v>
      </c>
      <c r="F71" s="348">
        <v>30</v>
      </c>
      <c r="G71" s="370">
        <f>AVERAGE(I71:K71)</f>
        <v>14.263333333333335</v>
      </c>
      <c r="H71" s="371">
        <f t="shared" ref="H71:H80" si="5">F71*G71</f>
        <v>427.90000000000009</v>
      </c>
      <c r="I71" s="350">
        <v>10.130000000000001</v>
      </c>
      <c r="J71" s="351">
        <v>14.99</v>
      </c>
      <c r="K71" s="352">
        <v>17.670000000000002</v>
      </c>
    </row>
    <row r="72" spans="1:11" ht="31.5" x14ac:dyDescent="0.2">
      <c r="A72" s="345">
        <v>52</v>
      </c>
      <c r="B72" s="346" t="s">
        <v>358</v>
      </c>
      <c r="C72" s="346" t="s">
        <v>359</v>
      </c>
      <c r="D72" s="347">
        <v>226824</v>
      </c>
      <c r="E72" s="347" t="str">
        <f>E71</f>
        <v>UNIDADE</v>
      </c>
      <c r="F72" s="366">
        <v>6</v>
      </c>
      <c r="G72" s="370">
        <f t="shared" ref="G72:G80" si="6">AVERAGE(I72:K72)</f>
        <v>43.1</v>
      </c>
      <c r="H72" s="371">
        <f t="shared" si="5"/>
        <v>258.60000000000002</v>
      </c>
      <c r="I72" s="350">
        <v>20</v>
      </c>
      <c r="J72" s="351">
        <v>76.400000000000006</v>
      </c>
      <c r="K72" s="352">
        <v>32.9</v>
      </c>
    </row>
    <row r="73" spans="1:11" ht="31.5" x14ac:dyDescent="0.2">
      <c r="A73" s="345">
        <v>53</v>
      </c>
      <c r="B73" s="346" t="s">
        <v>360</v>
      </c>
      <c r="C73" s="346" t="s">
        <v>361</v>
      </c>
      <c r="D73" s="347">
        <v>272254</v>
      </c>
      <c r="E73" s="347" t="str">
        <f>E71</f>
        <v>UNIDADE</v>
      </c>
      <c r="F73" s="366">
        <v>70</v>
      </c>
      <c r="G73" s="370">
        <f t="shared" si="6"/>
        <v>9.0233333333333334</v>
      </c>
      <c r="H73" s="371">
        <f t="shared" si="5"/>
        <v>631.63333333333333</v>
      </c>
      <c r="I73" s="350">
        <v>5.97</v>
      </c>
      <c r="J73" s="351">
        <v>7.9</v>
      </c>
      <c r="K73" s="352">
        <v>13.2</v>
      </c>
    </row>
    <row r="74" spans="1:11" ht="78.75" x14ac:dyDescent="0.2">
      <c r="A74" s="345">
        <v>54</v>
      </c>
      <c r="B74" s="346" t="s">
        <v>362</v>
      </c>
      <c r="C74" s="346" t="s">
        <v>363</v>
      </c>
      <c r="D74" s="347">
        <v>459839</v>
      </c>
      <c r="E74" s="347" t="str">
        <f>E71</f>
        <v>UNIDADE</v>
      </c>
      <c r="F74" s="366">
        <v>33</v>
      </c>
      <c r="G74" s="370">
        <f t="shared" si="6"/>
        <v>15.013333333333334</v>
      </c>
      <c r="H74" s="371">
        <f t="shared" si="5"/>
        <v>495.44</v>
      </c>
      <c r="I74" s="350">
        <v>28.75</v>
      </c>
      <c r="J74" s="351">
        <v>7.5</v>
      </c>
      <c r="K74" s="352">
        <v>8.7899999999999991</v>
      </c>
    </row>
    <row r="75" spans="1:11" ht="47.25" x14ac:dyDescent="0.2">
      <c r="A75" s="345">
        <v>55</v>
      </c>
      <c r="B75" s="346" t="s">
        <v>364</v>
      </c>
      <c r="C75" s="346" t="s">
        <v>365</v>
      </c>
      <c r="D75" s="347">
        <v>429599</v>
      </c>
      <c r="E75" s="347" t="str">
        <f>E71</f>
        <v>UNIDADE</v>
      </c>
      <c r="F75" s="366">
        <v>18</v>
      </c>
      <c r="G75" s="370">
        <f t="shared" si="6"/>
        <v>14.200000000000001</v>
      </c>
      <c r="H75" s="371">
        <f t="shared" si="5"/>
        <v>255.60000000000002</v>
      </c>
      <c r="I75" s="350">
        <v>14.9</v>
      </c>
      <c r="J75" s="351">
        <v>10.199999999999999</v>
      </c>
      <c r="K75" s="352">
        <v>17.5</v>
      </c>
    </row>
    <row r="76" spans="1:11" ht="31.5" x14ac:dyDescent="0.2">
      <c r="A76" s="345">
        <v>56</v>
      </c>
      <c r="B76" s="346" t="s">
        <v>366</v>
      </c>
      <c r="C76" s="346" t="s">
        <v>367</v>
      </c>
      <c r="D76" s="347">
        <v>355565</v>
      </c>
      <c r="E76" s="347" t="str">
        <f>E71</f>
        <v>UNIDADE</v>
      </c>
      <c r="F76" s="348">
        <v>54</v>
      </c>
      <c r="G76" s="370">
        <f t="shared" si="6"/>
        <v>5.2666666666666666</v>
      </c>
      <c r="H76" s="371">
        <f t="shared" si="5"/>
        <v>284.39999999999998</v>
      </c>
      <c r="I76" s="350">
        <v>4.12</v>
      </c>
      <c r="J76" s="351">
        <v>4.6900000000000004</v>
      </c>
      <c r="K76" s="352">
        <v>6.99</v>
      </c>
    </row>
    <row r="77" spans="1:11" ht="31.5" x14ac:dyDescent="0.2">
      <c r="A77" s="345">
        <v>57</v>
      </c>
      <c r="B77" s="346" t="s">
        <v>368</v>
      </c>
      <c r="C77" s="346" t="s">
        <v>369</v>
      </c>
      <c r="D77" s="347">
        <v>372558</v>
      </c>
      <c r="E77" s="347" t="str">
        <f>E71</f>
        <v>UNIDADE</v>
      </c>
      <c r="F77" s="348">
        <v>4</v>
      </c>
      <c r="G77" s="370">
        <f t="shared" si="6"/>
        <v>57.233333333333341</v>
      </c>
      <c r="H77" s="371">
        <f t="shared" si="5"/>
        <v>228.93333333333337</v>
      </c>
      <c r="I77" s="350">
        <v>62.59</v>
      </c>
      <c r="J77" s="351">
        <v>56.24</v>
      </c>
      <c r="K77" s="352">
        <v>52.87</v>
      </c>
    </row>
    <row r="78" spans="1:11" ht="63" x14ac:dyDescent="0.2">
      <c r="A78" s="345">
        <v>58</v>
      </c>
      <c r="B78" s="346" t="s">
        <v>370</v>
      </c>
      <c r="C78" s="346" t="s">
        <v>371</v>
      </c>
      <c r="D78" s="347">
        <v>446269</v>
      </c>
      <c r="E78" s="347" t="e">
        <f>#REF!</f>
        <v>#REF!</v>
      </c>
      <c r="F78" s="348">
        <v>32</v>
      </c>
      <c r="G78" s="370">
        <f t="shared" si="6"/>
        <v>15.1</v>
      </c>
      <c r="H78" s="371">
        <f t="shared" si="5"/>
        <v>483.2</v>
      </c>
      <c r="I78" s="350">
        <v>11.9</v>
      </c>
      <c r="J78" s="351">
        <v>15.9</v>
      </c>
      <c r="K78" s="352">
        <v>17.5</v>
      </c>
    </row>
    <row r="79" spans="1:11" ht="43.5" customHeight="1" x14ac:dyDescent="0.2">
      <c r="A79" s="345">
        <v>59</v>
      </c>
      <c r="B79" s="346" t="s">
        <v>372</v>
      </c>
      <c r="C79" s="346" t="s">
        <v>373</v>
      </c>
      <c r="D79" s="347">
        <v>438600</v>
      </c>
      <c r="E79" s="347" t="str">
        <f>E72</f>
        <v>UNIDADE</v>
      </c>
      <c r="F79" s="348">
        <v>31</v>
      </c>
      <c r="G79" s="370">
        <f t="shared" si="6"/>
        <v>19.853333333333335</v>
      </c>
      <c r="H79" s="371">
        <f t="shared" si="5"/>
        <v>615.45333333333338</v>
      </c>
      <c r="I79" s="350">
        <v>17.059999999999999</v>
      </c>
      <c r="J79" s="351">
        <v>19.010000000000002</v>
      </c>
      <c r="K79" s="352">
        <v>23.49</v>
      </c>
    </row>
    <row r="80" spans="1:11" ht="31.5" x14ac:dyDescent="0.2">
      <c r="A80" s="345">
        <v>60</v>
      </c>
      <c r="B80" s="346" t="s">
        <v>374</v>
      </c>
      <c r="C80" s="346" t="s">
        <v>375</v>
      </c>
      <c r="D80" s="347">
        <v>449822</v>
      </c>
      <c r="E80" s="347" t="str">
        <f>E73</f>
        <v>UNIDADE</v>
      </c>
      <c r="F80" s="348">
        <v>23</v>
      </c>
      <c r="G80" s="370">
        <f t="shared" si="6"/>
        <v>17.093333333333334</v>
      </c>
      <c r="H80" s="371">
        <f t="shared" si="5"/>
        <v>393.14666666666665</v>
      </c>
      <c r="I80" s="350">
        <v>9.3000000000000007</v>
      </c>
      <c r="J80" s="351">
        <v>21.99</v>
      </c>
      <c r="K80" s="352">
        <v>19.989999999999998</v>
      </c>
    </row>
    <row r="81" spans="1:22" ht="15.75" x14ac:dyDescent="0.25">
      <c r="A81" s="354"/>
      <c r="B81" s="372"/>
      <c r="C81" s="372"/>
      <c r="D81" s="356"/>
      <c r="E81" s="357" t="s">
        <v>351</v>
      </c>
      <c r="F81" s="358"/>
      <c r="G81" s="359"/>
      <c r="H81" s="364">
        <f>SUM(H71:H80)</f>
        <v>4074.3066666666668</v>
      </c>
    </row>
    <row r="82" spans="1:22" ht="15.75" x14ac:dyDescent="0.25">
      <c r="A82" s="354"/>
      <c r="B82" s="372"/>
      <c r="C82" s="372"/>
      <c r="D82" s="356"/>
      <c r="E82" s="357" t="s">
        <v>302</v>
      </c>
      <c r="F82" s="358"/>
      <c r="G82" s="359"/>
      <c r="H82" s="364">
        <f>H83/12</f>
        <v>679.05111111111114</v>
      </c>
    </row>
    <row r="83" spans="1:22" ht="15.75" x14ac:dyDescent="0.25">
      <c r="A83" s="354"/>
      <c r="B83" s="372"/>
      <c r="C83" s="372"/>
      <c r="D83" s="356"/>
      <c r="E83" s="357" t="s">
        <v>303</v>
      </c>
      <c r="F83" s="358"/>
      <c r="G83" s="359"/>
      <c r="H83" s="365">
        <f>H81*2</f>
        <v>8148.6133333333337</v>
      </c>
    </row>
    <row r="84" spans="1:22" ht="15.75" x14ac:dyDescent="0.25">
      <c r="A84" s="354"/>
      <c r="B84" s="373"/>
      <c r="C84" s="373"/>
      <c r="D84" s="356"/>
      <c r="E84" s="356"/>
      <c r="F84" s="362"/>
      <c r="G84" s="362"/>
      <c r="H84" s="363"/>
    </row>
    <row r="85" spans="1:22" ht="18.75" customHeight="1" x14ac:dyDescent="0.2">
      <c r="A85" s="329" t="s">
        <v>376</v>
      </c>
      <c r="B85" s="330"/>
      <c r="C85" s="330"/>
      <c r="D85" s="330"/>
      <c r="E85" s="330"/>
      <c r="F85" s="330"/>
      <c r="G85" s="331"/>
      <c r="H85" s="332"/>
    </row>
    <row r="86" spans="1:22" ht="47.25" x14ac:dyDescent="0.2">
      <c r="A86" s="339" t="s">
        <v>100</v>
      </c>
      <c r="B86" s="340" t="s">
        <v>230</v>
      </c>
      <c r="C86" s="340" t="s">
        <v>305</v>
      </c>
      <c r="D86" s="340" t="s">
        <v>232</v>
      </c>
      <c r="E86" s="341" t="s">
        <v>233</v>
      </c>
      <c r="F86" s="341" t="s">
        <v>377</v>
      </c>
      <c r="G86" s="341" t="s">
        <v>235</v>
      </c>
      <c r="H86" s="341" t="s">
        <v>355</v>
      </c>
      <c r="I86" s="342" t="s">
        <v>40</v>
      </c>
      <c r="J86" s="343" t="s">
        <v>41</v>
      </c>
      <c r="K86" s="344" t="s">
        <v>42</v>
      </c>
    </row>
    <row r="87" spans="1:22" ht="94.5" x14ac:dyDescent="0.2">
      <c r="A87" s="345">
        <v>61</v>
      </c>
      <c r="B87" s="346" t="s">
        <v>378</v>
      </c>
      <c r="C87" s="346" t="s">
        <v>379</v>
      </c>
      <c r="D87" s="347">
        <v>307406</v>
      </c>
      <c r="E87" s="347" t="str">
        <f>$E$79</f>
        <v>UNIDADE</v>
      </c>
      <c r="F87" s="374">
        <v>32</v>
      </c>
      <c r="G87" s="375">
        <f>AVERAGE(I87:K87)</f>
        <v>43.803333333333335</v>
      </c>
      <c r="H87" s="371">
        <f t="shared" ref="H87:H98" si="7">F87*G87</f>
        <v>1401.7066666666667</v>
      </c>
      <c r="I87" s="350">
        <v>42.12</v>
      </c>
      <c r="J87" s="351">
        <v>56.39</v>
      </c>
      <c r="K87" s="352">
        <v>32.9</v>
      </c>
    </row>
    <row r="88" spans="1:22" ht="94.5" x14ac:dyDescent="0.2">
      <c r="A88" s="345">
        <v>62</v>
      </c>
      <c r="B88" s="346" t="s">
        <v>380</v>
      </c>
      <c r="C88" s="346" t="s">
        <v>381</v>
      </c>
      <c r="D88" s="347">
        <v>307406</v>
      </c>
      <c r="E88" s="347" t="str">
        <f t="shared" ref="E88:E98" si="8">$E$79</f>
        <v>UNIDADE</v>
      </c>
      <c r="F88" s="374">
        <v>32</v>
      </c>
      <c r="G88" s="375">
        <f t="shared" ref="G88:G98" si="9">AVERAGE(I88:K88)</f>
        <v>43.803333333333335</v>
      </c>
      <c r="H88" s="371">
        <f t="shared" si="7"/>
        <v>1401.7066666666667</v>
      </c>
      <c r="I88" s="350">
        <v>42.12</v>
      </c>
      <c r="J88" s="351">
        <v>56.39</v>
      </c>
      <c r="K88" s="352">
        <v>32.9</v>
      </c>
    </row>
    <row r="89" spans="1:22" ht="110.25" x14ac:dyDescent="0.2">
      <c r="A89" s="345">
        <v>63</v>
      </c>
      <c r="B89" s="346" t="s">
        <v>382</v>
      </c>
      <c r="C89" s="346" t="s">
        <v>383</v>
      </c>
      <c r="D89" s="347">
        <v>307406</v>
      </c>
      <c r="E89" s="347" t="str">
        <f t="shared" si="8"/>
        <v>UNIDADE</v>
      </c>
      <c r="F89" s="374">
        <v>32</v>
      </c>
      <c r="G89" s="375">
        <f t="shared" si="9"/>
        <v>43.803333333333335</v>
      </c>
      <c r="H89" s="371">
        <f t="shared" si="7"/>
        <v>1401.7066666666667</v>
      </c>
      <c r="I89" s="350">
        <v>42.12</v>
      </c>
      <c r="J89" s="351">
        <v>56.39</v>
      </c>
      <c r="K89" s="352">
        <v>32.9</v>
      </c>
    </row>
    <row r="90" spans="1:22" ht="94.5" x14ac:dyDescent="0.2">
      <c r="A90" s="345">
        <v>64</v>
      </c>
      <c r="B90" s="346" t="s">
        <v>384</v>
      </c>
      <c r="C90" s="346" t="s">
        <v>385</v>
      </c>
      <c r="D90" s="347">
        <v>600953</v>
      </c>
      <c r="E90" s="347" t="str">
        <f t="shared" si="8"/>
        <v>UNIDADE</v>
      </c>
      <c r="F90" s="374">
        <v>339</v>
      </c>
      <c r="G90" s="375">
        <f t="shared" si="9"/>
        <v>30.650000000000002</v>
      </c>
      <c r="H90" s="371">
        <f t="shared" si="7"/>
        <v>10390.35</v>
      </c>
      <c r="I90" s="350">
        <v>23.25</v>
      </c>
      <c r="J90" s="351">
        <v>29.7</v>
      </c>
      <c r="K90" s="352">
        <v>39</v>
      </c>
    </row>
    <row r="91" spans="1:22" ht="94.5" x14ac:dyDescent="0.2">
      <c r="A91" s="345">
        <v>65</v>
      </c>
      <c r="B91" s="346" t="s">
        <v>386</v>
      </c>
      <c r="C91" s="346" t="s">
        <v>387</v>
      </c>
      <c r="D91" s="347">
        <v>469570</v>
      </c>
      <c r="E91" s="347" t="str">
        <f t="shared" si="8"/>
        <v>UNIDADE</v>
      </c>
      <c r="F91" s="374">
        <v>209</v>
      </c>
      <c r="G91" s="375">
        <f t="shared" si="9"/>
        <v>28.73</v>
      </c>
      <c r="H91" s="371">
        <f t="shared" si="7"/>
        <v>6004.57</v>
      </c>
      <c r="I91" s="350">
        <v>20.99</v>
      </c>
      <c r="J91" s="351">
        <v>26.2</v>
      </c>
      <c r="K91" s="352">
        <v>39</v>
      </c>
    </row>
    <row r="92" spans="1:22" ht="141.75" x14ac:dyDescent="0.2">
      <c r="A92" s="345">
        <v>66</v>
      </c>
      <c r="B92" s="346" t="s">
        <v>388</v>
      </c>
      <c r="C92" s="346" t="s">
        <v>389</v>
      </c>
      <c r="D92" s="347">
        <v>600381</v>
      </c>
      <c r="E92" s="347" t="str">
        <f t="shared" si="8"/>
        <v>UNIDADE</v>
      </c>
      <c r="F92" s="374">
        <v>304</v>
      </c>
      <c r="G92" s="375">
        <f t="shared" si="9"/>
        <v>37.216666666666669</v>
      </c>
      <c r="H92" s="371">
        <f t="shared" si="7"/>
        <v>11313.866666666667</v>
      </c>
      <c r="I92" s="350">
        <v>26.55</v>
      </c>
      <c r="J92" s="351">
        <v>48.2</v>
      </c>
      <c r="K92" s="352">
        <v>36.9</v>
      </c>
    </row>
    <row r="93" spans="1:22" ht="31.5" x14ac:dyDescent="0.2">
      <c r="A93" s="345">
        <v>67</v>
      </c>
      <c r="B93" s="346" t="s">
        <v>390</v>
      </c>
      <c r="C93" s="346" t="s">
        <v>391</v>
      </c>
      <c r="D93" s="347">
        <v>260095</v>
      </c>
      <c r="E93" s="347" t="str">
        <f t="shared" si="8"/>
        <v>UNIDADE</v>
      </c>
      <c r="F93" s="374">
        <v>73</v>
      </c>
      <c r="G93" s="375">
        <f t="shared" si="9"/>
        <v>32.89</v>
      </c>
      <c r="H93" s="371">
        <f t="shared" si="7"/>
        <v>2400.9700000000003</v>
      </c>
      <c r="I93" s="350">
        <v>32.18</v>
      </c>
      <c r="J93" s="351">
        <v>37.159999999999997</v>
      </c>
      <c r="K93" s="352">
        <v>29.33</v>
      </c>
    </row>
    <row r="94" spans="1:22" ht="141.75" x14ac:dyDescent="0.2">
      <c r="A94" s="345">
        <v>68</v>
      </c>
      <c r="B94" s="346" t="s">
        <v>392</v>
      </c>
      <c r="C94" s="346" t="s">
        <v>393</v>
      </c>
      <c r="D94" s="347">
        <v>416253</v>
      </c>
      <c r="E94" s="347" t="str">
        <f t="shared" si="8"/>
        <v>UNIDADE</v>
      </c>
      <c r="F94" s="374">
        <v>2</v>
      </c>
      <c r="G94" s="375">
        <f t="shared" si="9"/>
        <v>179.92333333333332</v>
      </c>
      <c r="H94" s="371">
        <f t="shared" si="7"/>
        <v>359.84666666666664</v>
      </c>
      <c r="I94" s="350">
        <v>281.66000000000003</v>
      </c>
      <c r="J94" s="351">
        <v>130.41999999999999</v>
      </c>
      <c r="K94" s="352">
        <v>127.69</v>
      </c>
    </row>
    <row r="95" spans="1:22" ht="94.5" x14ac:dyDescent="0.2">
      <c r="A95" s="345">
        <v>69</v>
      </c>
      <c r="B95" s="346" t="s">
        <v>394</v>
      </c>
      <c r="C95" s="346" t="s">
        <v>395</v>
      </c>
      <c r="D95" s="347">
        <v>445316</v>
      </c>
      <c r="E95" s="347" t="str">
        <f t="shared" si="8"/>
        <v>UNIDADE</v>
      </c>
      <c r="F95" s="374">
        <v>3</v>
      </c>
      <c r="G95" s="375">
        <f t="shared" si="9"/>
        <v>148.06666666666666</v>
      </c>
      <c r="H95" s="371">
        <f t="shared" si="7"/>
        <v>444.2</v>
      </c>
      <c r="I95" s="350">
        <v>62.8</v>
      </c>
      <c r="J95" s="351">
        <v>221.9</v>
      </c>
      <c r="K95" s="352">
        <v>159.5</v>
      </c>
    </row>
    <row r="96" spans="1:22" ht="94.5" x14ac:dyDescent="0.2">
      <c r="A96" s="345">
        <v>70</v>
      </c>
      <c r="B96" s="346" t="s">
        <v>396</v>
      </c>
      <c r="C96" s="346" t="s">
        <v>397</v>
      </c>
      <c r="D96" s="347">
        <v>445418</v>
      </c>
      <c r="E96" s="347" t="str">
        <f t="shared" si="8"/>
        <v>UNIDADE</v>
      </c>
      <c r="F96" s="374">
        <v>2</v>
      </c>
      <c r="G96" s="375">
        <f t="shared" si="9"/>
        <v>114.70333333333333</v>
      </c>
      <c r="H96" s="371">
        <f t="shared" si="7"/>
        <v>229.40666666666667</v>
      </c>
      <c r="I96" s="350">
        <v>100.26</v>
      </c>
      <c r="J96" s="351">
        <v>103.96</v>
      </c>
      <c r="K96" s="352">
        <v>139.88999999999999</v>
      </c>
      <c r="V96" s="376">
        <f>G106</f>
        <v>66401.504328750001</v>
      </c>
    </row>
    <row r="97" spans="1:22" ht="127.5" customHeight="1" x14ac:dyDescent="0.2">
      <c r="A97" s="345">
        <v>71</v>
      </c>
      <c r="B97" s="346" t="s">
        <v>398</v>
      </c>
      <c r="C97" s="346" t="s">
        <v>399</v>
      </c>
      <c r="D97" s="347" t="s">
        <v>149</v>
      </c>
      <c r="E97" s="347" t="s">
        <v>233</v>
      </c>
      <c r="F97" s="374">
        <v>4</v>
      </c>
      <c r="G97" s="375">
        <v>153.33333333333334</v>
      </c>
      <c r="H97" s="371">
        <v>613.33333333333337</v>
      </c>
      <c r="I97" s="350">
        <v>130</v>
      </c>
      <c r="J97" s="351">
        <v>195</v>
      </c>
      <c r="K97" s="352">
        <v>135</v>
      </c>
      <c r="V97" s="376"/>
    </row>
    <row r="98" spans="1:22" ht="175.5" customHeight="1" x14ac:dyDescent="0.2">
      <c r="A98" s="345">
        <v>72</v>
      </c>
      <c r="B98" s="346" t="s">
        <v>400</v>
      </c>
      <c r="C98" s="346" t="s">
        <v>401</v>
      </c>
      <c r="D98" s="347">
        <v>440378</v>
      </c>
      <c r="E98" s="347" t="str">
        <f t="shared" si="8"/>
        <v>UNIDADE</v>
      </c>
      <c r="F98" s="374">
        <v>15</v>
      </c>
      <c r="G98" s="375">
        <f t="shared" si="9"/>
        <v>382.33333333333331</v>
      </c>
      <c r="H98" s="371">
        <f t="shared" si="7"/>
        <v>5735</v>
      </c>
      <c r="I98" s="350">
        <v>357</v>
      </c>
      <c r="J98" s="351">
        <v>412</v>
      </c>
      <c r="K98" s="352">
        <v>378</v>
      </c>
    </row>
    <row r="99" spans="1:22" ht="15.75" x14ac:dyDescent="0.2">
      <c r="A99" s="333"/>
      <c r="B99" s="334"/>
      <c r="C99" s="355"/>
      <c r="D99" s="356"/>
      <c r="E99" s="357" t="s">
        <v>351</v>
      </c>
      <c r="F99" s="358"/>
      <c r="G99" s="359"/>
      <c r="H99" s="364">
        <f>SUM(H87:H98)</f>
        <v>41696.663333333338</v>
      </c>
    </row>
    <row r="100" spans="1:22" ht="15.75" x14ac:dyDescent="0.2">
      <c r="A100" s="333"/>
      <c r="B100" s="334"/>
      <c r="C100" s="355"/>
      <c r="D100" s="356"/>
      <c r="E100" s="357" t="s">
        <v>302</v>
      </c>
      <c r="F100" s="358"/>
      <c r="G100" s="359"/>
      <c r="H100" s="364">
        <f>H101/12</f>
        <v>3474.7219444444449</v>
      </c>
    </row>
    <row r="101" spans="1:22" ht="15.75" x14ac:dyDescent="0.2">
      <c r="A101" s="333"/>
      <c r="B101" s="334"/>
      <c r="C101" s="355"/>
      <c r="D101" s="356"/>
      <c r="E101" s="357" t="s">
        <v>303</v>
      </c>
      <c r="F101" s="358"/>
      <c r="G101" s="359"/>
      <c r="H101" s="365">
        <f>H99*1</f>
        <v>41696.663333333338</v>
      </c>
    </row>
    <row r="102" spans="1:22" ht="15.75" x14ac:dyDescent="0.2">
      <c r="A102" s="333"/>
      <c r="B102" s="334"/>
      <c r="C102" s="377"/>
      <c r="D102" s="378"/>
      <c r="E102" s="378"/>
      <c r="F102" s="362"/>
      <c r="G102" s="362"/>
      <c r="H102" s="363"/>
    </row>
    <row r="103" spans="1:22" ht="15.75" x14ac:dyDescent="0.2">
      <c r="A103" s="333"/>
      <c r="B103" s="334"/>
      <c r="C103" s="379" t="s">
        <v>402</v>
      </c>
      <c r="D103" s="380"/>
      <c r="E103" s="381"/>
      <c r="F103" s="382" t="s">
        <v>403</v>
      </c>
      <c r="G103" s="383">
        <f>H36+H46+H67+H83+H101</f>
        <v>747133.66333333345</v>
      </c>
      <c r="H103" s="384"/>
    </row>
    <row r="104" spans="1:22" ht="15.75" x14ac:dyDescent="0.2">
      <c r="A104" s="333"/>
      <c r="B104" s="334"/>
      <c r="C104" s="385" t="s">
        <v>404</v>
      </c>
      <c r="D104" s="386"/>
      <c r="E104" s="387"/>
      <c r="F104" s="388">
        <f>'[2]Custos Empregados'!$G$95</f>
        <v>0.03</v>
      </c>
      <c r="G104" s="389">
        <f>+G103*F104</f>
        <v>22414.009900000001</v>
      </c>
      <c r="H104" s="390"/>
    </row>
    <row r="105" spans="1:22" ht="15.75" x14ac:dyDescent="0.2">
      <c r="A105" s="333"/>
      <c r="B105" s="334"/>
      <c r="C105" s="385" t="s">
        <v>405</v>
      </c>
      <c r="D105" s="386"/>
      <c r="E105" s="387"/>
      <c r="F105" s="388">
        <v>3.6499999999999998E-2</v>
      </c>
      <c r="G105" s="389">
        <f>G103*F105</f>
        <v>27270.378711666668</v>
      </c>
      <c r="H105" s="390"/>
    </row>
    <row r="106" spans="1:22" ht="15.75" x14ac:dyDescent="0.2">
      <c r="A106" s="333"/>
      <c r="B106" s="334"/>
      <c r="C106" s="379" t="s">
        <v>406</v>
      </c>
      <c r="D106" s="380"/>
      <c r="E106" s="380"/>
      <c r="F106" s="381"/>
      <c r="G106" s="391">
        <f>SUM(G103:H105)/12</f>
        <v>66401.504328750001</v>
      </c>
      <c r="H106" s="392"/>
    </row>
    <row r="107" spans="1:22" ht="15.75" x14ac:dyDescent="0.2">
      <c r="A107" s="333"/>
      <c r="B107" s="334"/>
      <c r="C107" s="379" t="s">
        <v>407</v>
      </c>
      <c r="D107" s="380"/>
      <c r="E107" s="380"/>
      <c r="F107" s="381"/>
      <c r="G107" s="393">
        <f>G106*12</f>
        <v>796818.05194499996</v>
      </c>
      <c r="H107" s="394"/>
    </row>
    <row r="108" spans="1:22" ht="15.75" x14ac:dyDescent="0.2">
      <c r="A108" s="333"/>
      <c r="B108" s="334"/>
      <c r="C108" s="379" t="s">
        <v>408</v>
      </c>
      <c r="D108" s="380"/>
      <c r="E108" s="380"/>
      <c r="F108" s="381"/>
      <c r="G108" s="393">
        <f>G106*30</f>
        <v>1992045.1298625001</v>
      </c>
      <c r="H108" s="394"/>
    </row>
    <row r="109" spans="1:22" x14ac:dyDescent="0.2">
      <c r="A109" s="333"/>
      <c r="B109" s="334"/>
      <c r="C109" s="395"/>
      <c r="D109" s="396"/>
      <c r="E109" s="395"/>
      <c r="F109" s="333"/>
      <c r="G109" s="397"/>
      <c r="H109" s="336"/>
    </row>
    <row r="110" spans="1:22" x14ac:dyDescent="0.2">
      <c r="A110" s="398" t="s">
        <v>409</v>
      </c>
      <c r="B110" s="398"/>
      <c r="C110" s="398"/>
      <c r="D110" s="398"/>
      <c r="E110" s="398"/>
      <c r="F110" s="398"/>
      <c r="G110" s="398"/>
      <c r="H110" s="398"/>
    </row>
    <row r="111" spans="1:22" x14ac:dyDescent="0.2">
      <c r="A111" s="398" t="s">
        <v>410</v>
      </c>
      <c r="B111" s="398"/>
      <c r="C111" s="398"/>
      <c r="D111" s="398"/>
      <c r="E111" s="398"/>
      <c r="F111" s="398"/>
      <c r="G111" s="398"/>
      <c r="H111" s="398"/>
    </row>
    <row r="112" spans="1:22" x14ac:dyDescent="0.2">
      <c r="A112" s="399" t="s">
        <v>411</v>
      </c>
      <c r="B112" s="399"/>
      <c r="C112" s="399"/>
      <c r="D112" s="399"/>
      <c r="E112" s="399"/>
      <c r="F112" s="399"/>
      <c r="G112" s="399"/>
      <c r="H112" s="399"/>
      <c r="I112" s="399"/>
      <c r="J112" s="399"/>
    </row>
  </sheetData>
  <mergeCells count="35">
    <mergeCell ref="C108:F108"/>
    <mergeCell ref="G108:H108"/>
    <mergeCell ref="A110:H110"/>
    <mergeCell ref="A111:H111"/>
    <mergeCell ref="A112:J112"/>
    <mergeCell ref="C105:E105"/>
    <mergeCell ref="G105:H105"/>
    <mergeCell ref="C106:F106"/>
    <mergeCell ref="G106:H106"/>
    <mergeCell ref="C107:F107"/>
    <mergeCell ref="G107:H107"/>
    <mergeCell ref="E100:G100"/>
    <mergeCell ref="E101:G101"/>
    <mergeCell ref="C103:E103"/>
    <mergeCell ref="G103:H103"/>
    <mergeCell ref="C104:E104"/>
    <mergeCell ref="G104:H104"/>
    <mergeCell ref="A69:F69"/>
    <mergeCell ref="E81:G81"/>
    <mergeCell ref="E82:G82"/>
    <mergeCell ref="E83:G83"/>
    <mergeCell ref="A85:F85"/>
    <mergeCell ref="E99:G99"/>
    <mergeCell ref="E45:G45"/>
    <mergeCell ref="E46:G46"/>
    <mergeCell ref="A48:F48"/>
    <mergeCell ref="E65:G65"/>
    <mergeCell ref="E66:G66"/>
    <mergeCell ref="E67:G67"/>
    <mergeCell ref="A1:F1"/>
    <mergeCell ref="A3:E3"/>
    <mergeCell ref="I3:K3"/>
    <mergeCell ref="E35:G35"/>
    <mergeCell ref="E36:G36"/>
    <mergeCell ref="A38:F38"/>
  </mergeCells>
  <conditionalFormatting sqref="F103:F105 C103:D106 C107 C108:D108">
    <cfRule type="expression" dxfId="3" priority="2">
      <formula>MOD(ROW(),2)=0</formula>
    </cfRule>
  </conditionalFormatting>
  <conditionalFormatting sqref="G103:G106">
    <cfRule type="expression" dxfId="2" priority="1">
      <formula>MOD(ROW(),2)=0</formula>
    </cfRule>
  </conditionalFormatting>
  <pageMargins left="0.511811024" right="0.511811024" top="0.78740157499999996" bottom="0.78740157499999996" header="0.31496062000000002" footer="0.31496062000000002"/>
  <pageSetup paperSize="9" scale="3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EF3D7D-07DC-4C39-A0CB-E82D528F8718}">
  <sheetPr>
    <tabColor theme="9" tint="-0.249977111117893"/>
  </sheetPr>
  <dimension ref="A1:K16"/>
  <sheetViews>
    <sheetView showGridLines="0" tabSelected="1" zoomScale="80" zoomScaleNormal="80" workbookViewId="0">
      <selection activeCell="C10" sqref="C10:E10"/>
    </sheetView>
  </sheetViews>
  <sheetFormatPr defaultRowHeight="12.75" x14ac:dyDescent="0.2"/>
  <cols>
    <col min="1" max="1" width="9.140625" style="176"/>
    <col min="2" max="2" width="27.85546875" style="1" customWidth="1"/>
    <col min="3" max="3" width="50.42578125" style="1" customWidth="1"/>
    <col min="4" max="4" width="10" style="1" customWidth="1"/>
    <col min="5" max="5" width="17.28515625" style="1" customWidth="1"/>
    <col min="6" max="6" width="22.7109375" style="1" customWidth="1"/>
    <col min="7" max="7" width="24.7109375" style="1" customWidth="1"/>
    <col min="8" max="8" width="30.85546875" style="176" customWidth="1"/>
    <col min="9" max="9" width="24.140625" style="176" customWidth="1"/>
    <col min="10" max="10" width="22.85546875" style="176" customWidth="1"/>
    <col min="11" max="11" width="13.140625" style="176" bestFit="1" customWidth="1"/>
    <col min="12" max="16384" width="9.140625" style="176"/>
  </cols>
  <sheetData>
    <row r="1" spans="1:11" ht="18.75" x14ac:dyDescent="0.2">
      <c r="A1" s="329" t="s">
        <v>412</v>
      </c>
      <c r="B1" s="330"/>
      <c r="C1" s="330"/>
      <c r="D1" s="330"/>
      <c r="E1" s="330"/>
      <c r="F1" s="330"/>
      <c r="G1" s="401"/>
    </row>
    <row r="2" spans="1:11" ht="75" customHeight="1" x14ac:dyDescent="0.2">
      <c r="A2" s="339" t="s">
        <v>100</v>
      </c>
      <c r="B2" s="340" t="s">
        <v>230</v>
      </c>
      <c r="C2" s="402" t="s">
        <v>231</v>
      </c>
      <c r="D2" s="341" t="s">
        <v>233</v>
      </c>
      <c r="E2" s="341" t="s">
        <v>413</v>
      </c>
      <c r="F2" s="341" t="s">
        <v>414</v>
      </c>
      <c r="G2" s="341" t="s">
        <v>415</v>
      </c>
      <c r="H2" s="403" t="s">
        <v>416</v>
      </c>
      <c r="I2" s="404" t="s">
        <v>417</v>
      </c>
      <c r="J2" s="405" t="s">
        <v>418</v>
      </c>
      <c r="K2" s="406" t="s">
        <v>419</v>
      </c>
    </row>
    <row r="3" spans="1:11" ht="42" customHeight="1" x14ac:dyDescent="0.2">
      <c r="A3" s="345">
        <v>112</v>
      </c>
      <c r="B3" s="347" t="s">
        <v>420</v>
      </c>
      <c r="C3" s="347" t="s">
        <v>421</v>
      </c>
      <c r="D3" s="347" t="s">
        <v>422</v>
      </c>
      <c r="E3" s="347">
        <f>12</f>
        <v>12</v>
      </c>
      <c r="F3" s="407">
        <f>AVERAGE(H3:K3)</f>
        <v>4671.875</v>
      </c>
      <c r="G3" s="407">
        <f>F3*E3</f>
        <v>56062.5</v>
      </c>
      <c r="H3" s="408">
        <v>6980</v>
      </c>
      <c r="I3" s="409">
        <v>3500</v>
      </c>
      <c r="J3" s="410">
        <v>3200</v>
      </c>
      <c r="K3" s="408">
        <v>5007.5</v>
      </c>
    </row>
    <row r="4" spans="1:11" ht="15.75" x14ac:dyDescent="0.25">
      <c r="A4" s="354"/>
      <c r="B4" s="355"/>
      <c r="C4" s="355"/>
      <c r="D4" s="411" t="s">
        <v>351</v>
      </c>
      <c r="E4" s="412"/>
      <c r="F4" s="413"/>
      <c r="G4" s="414">
        <f>SUM(G3:G3)</f>
        <v>56062.5</v>
      </c>
    </row>
    <row r="5" spans="1:11" ht="15.75" x14ac:dyDescent="0.25">
      <c r="A5" s="354"/>
      <c r="B5" s="355"/>
      <c r="C5" s="355"/>
      <c r="D5" s="411" t="s">
        <v>303</v>
      </c>
      <c r="E5" s="412"/>
      <c r="F5" s="413"/>
      <c r="G5" s="414">
        <f>G4*1</f>
        <v>56062.5</v>
      </c>
    </row>
    <row r="6" spans="1:11" ht="15.75" x14ac:dyDescent="0.25">
      <c r="A6" s="354"/>
      <c r="B6" s="355"/>
      <c r="C6" s="355"/>
      <c r="D6" s="415"/>
      <c r="E6" s="415"/>
      <c r="F6" s="415"/>
      <c r="G6" s="416"/>
    </row>
    <row r="7" spans="1:11" ht="15.75" x14ac:dyDescent="0.2">
      <c r="A7" s="333"/>
      <c r="B7" s="334"/>
      <c r="C7" s="417" t="s">
        <v>423</v>
      </c>
      <c r="D7" s="418"/>
      <c r="E7" s="419" t="s">
        <v>403</v>
      </c>
      <c r="F7" s="420">
        <f>G5</f>
        <v>56062.5</v>
      </c>
      <c r="G7" s="421"/>
    </row>
    <row r="8" spans="1:11" ht="15.75" x14ac:dyDescent="0.2">
      <c r="A8" s="333"/>
      <c r="B8" s="334"/>
      <c r="C8" s="422" t="s">
        <v>404</v>
      </c>
      <c r="D8" s="423"/>
      <c r="E8" s="424">
        <v>0.03</v>
      </c>
      <c r="F8" s="425">
        <f>+F7*E8</f>
        <v>1681.875</v>
      </c>
      <c r="G8" s="426"/>
    </row>
    <row r="9" spans="1:11" ht="38.25" customHeight="1" x14ac:dyDescent="0.2">
      <c r="A9" s="333"/>
      <c r="B9" s="334"/>
      <c r="C9" s="422" t="s">
        <v>424</v>
      </c>
      <c r="D9" s="423"/>
      <c r="E9" s="424">
        <v>8.6499999999999994E-2</v>
      </c>
      <c r="F9" s="425">
        <f>F7*E9</f>
        <v>4849.40625</v>
      </c>
      <c r="G9" s="426"/>
    </row>
    <row r="10" spans="1:11" ht="15.75" x14ac:dyDescent="0.2">
      <c r="A10" s="333"/>
      <c r="B10" s="334"/>
      <c r="C10" s="417" t="s">
        <v>406</v>
      </c>
      <c r="D10" s="427"/>
      <c r="E10" s="418"/>
      <c r="F10" s="428">
        <f>SUM(F7:G9)/12</f>
        <v>5216.1484375</v>
      </c>
      <c r="G10" s="429"/>
    </row>
    <row r="11" spans="1:11" ht="15.75" x14ac:dyDescent="0.2">
      <c r="A11" s="333"/>
      <c r="B11" s="334"/>
      <c r="C11" s="417" t="s">
        <v>65</v>
      </c>
      <c r="D11" s="427"/>
      <c r="E11" s="418"/>
      <c r="F11" s="428">
        <f>F10*12</f>
        <v>62593.78125</v>
      </c>
      <c r="G11" s="429"/>
    </row>
    <row r="12" spans="1:11" ht="15.75" x14ac:dyDescent="0.2">
      <c r="A12" s="333"/>
      <c r="B12" s="334"/>
      <c r="C12" s="417" t="s">
        <v>425</v>
      </c>
      <c r="D12" s="427"/>
      <c r="E12" s="418"/>
      <c r="F12" s="428">
        <f>F10*30</f>
        <v>156484.453125</v>
      </c>
      <c r="G12" s="429"/>
    </row>
    <row r="13" spans="1:11" ht="15.75" x14ac:dyDescent="0.25">
      <c r="A13" s="354"/>
      <c r="B13" s="360"/>
      <c r="C13" s="360"/>
      <c r="D13" s="361"/>
      <c r="E13" s="356"/>
      <c r="F13" s="360"/>
      <c r="G13" s="360"/>
    </row>
    <row r="14" spans="1:11" x14ac:dyDescent="0.2">
      <c r="A14" s="333"/>
      <c r="B14" s="334"/>
      <c r="C14" s="334"/>
      <c r="D14" s="334"/>
      <c r="E14" s="334"/>
      <c r="F14" s="334"/>
      <c r="G14" s="334"/>
    </row>
    <row r="15" spans="1:11" x14ac:dyDescent="0.2">
      <c r="A15" s="398" t="s">
        <v>426</v>
      </c>
      <c r="B15" s="398"/>
      <c r="C15" s="398"/>
      <c r="D15" s="398"/>
      <c r="E15" s="398"/>
      <c r="F15" s="398"/>
      <c r="G15" s="398"/>
    </row>
    <row r="16" spans="1:11" ht="12.75" customHeight="1" x14ac:dyDescent="0.2">
      <c r="A16" s="430" t="s">
        <v>427</v>
      </c>
      <c r="B16" s="430"/>
      <c r="C16" s="430"/>
      <c r="D16" s="430"/>
      <c r="E16" s="430"/>
      <c r="F16" s="430"/>
      <c r="G16" s="430"/>
      <c r="H16" s="430"/>
      <c r="I16" s="430"/>
      <c r="J16" s="430"/>
    </row>
  </sheetData>
  <mergeCells count="17">
    <mergeCell ref="C12:E12"/>
    <mergeCell ref="F12:G12"/>
    <mergeCell ref="A15:G15"/>
    <mergeCell ref="A16:J16"/>
    <mergeCell ref="C9:D9"/>
    <mergeCell ref="F9:G9"/>
    <mergeCell ref="C10:E10"/>
    <mergeCell ref="F10:G10"/>
    <mergeCell ref="C11:E11"/>
    <mergeCell ref="F11:G11"/>
    <mergeCell ref="A1:G1"/>
    <mergeCell ref="D4:F4"/>
    <mergeCell ref="D5:F5"/>
    <mergeCell ref="C7:D7"/>
    <mergeCell ref="F7:G7"/>
    <mergeCell ref="C8:D8"/>
    <mergeCell ref="F8:G8"/>
  </mergeCells>
  <conditionalFormatting sqref="E7:E9 C7:C12">
    <cfRule type="expression" dxfId="1" priority="2">
      <formula>MOD(ROW(),2)=0</formula>
    </cfRule>
  </conditionalFormatting>
  <conditionalFormatting sqref="F7:F10">
    <cfRule type="expression" dxfId="0" priority="1">
      <formula>MOD(ROW(),2)=0</formula>
    </cfRule>
  </conditionalFormatting>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6</vt:i4>
      </vt:variant>
    </vt:vector>
  </HeadingPairs>
  <TitlesOfParts>
    <vt:vector size="6" baseType="lpstr">
      <vt:lpstr>Memória Calc-Unif. + Dep. Equip</vt:lpstr>
      <vt:lpstr>Salários e Benefícios</vt:lpstr>
      <vt:lpstr>Memória de Cálculo - Encargos</vt:lpstr>
      <vt:lpstr>Memória de Cálculo - EPIs</vt:lpstr>
      <vt:lpstr>Rel. Materiais</vt:lpstr>
      <vt:lpstr>Serv. Eventual</vt:lpstr>
    </vt:vector>
  </TitlesOfParts>
  <Company>Policia Federal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Guilherme dos Santos Gomes</dc:creator>
  <cp:lastModifiedBy>Guilherme dos Santos Gomes</cp:lastModifiedBy>
  <dcterms:created xsi:type="dcterms:W3CDTF">2023-12-06T17:00:21Z</dcterms:created>
  <dcterms:modified xsi:type="dcterms:W3CDTF">2023-12-06T17:05:30Z</dcterms:modified>
</cp:coreProperties>
</file>